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ahiindiaglass-my.sharepoint.com/personal/jay_dattani_aisglass_com/Documents/K Drive back up_Jay/Stock Exchanges/2026-27/Q2. July-Aug-Sept/1. July/3. SHP_21-07-26/Website/"/>
    </mc:Choice>
  </mc:AlternateContent>
  <xr:revisionPtr revIDLastSave="663" documentId="10_ncr:20000_{AD7636D1-63BC-4741-AED5-2CC6BAFEF351}" xr6:coauthVersionLast="47" xr6:coauthVersionMax="47" xr10:uidLastSave="{D724C818-85DB-4B0B-9285-357516BEA57A}"/>
  <bookViews>
    <workbookView xWindow="-120" yWindow="-120" windowWidth="24240" windowHeight="13020" xr2:uid="{00000000-000D-0000-FFFF-FFFF00000000}"/>
  </bookViews>
  <sheets>
    <sheet name="Introductory" sheetId="1" r:id="rId1"/>
    <sheet name="TableI" sheetId="2" r:id="rId2"/>
    <sheet name="TableII" sheetId="3" r:id="rId3"/>
    <sheet name="TableIII" sheetId="4" r:id="rId4"/>
    <sheet name="TableIV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I63" i="4"/>
  <c r="I62" i="4"/>
  <c r="I61" i="4"/>
  <c r="I60" i="4"/>
  <c r="I59" i="4"/>
  <c r="I58" i="4"/>
  <c r="I57" i="4"/>
  <c r="I55" i="4"/>
  <c r="K55" i="4" s="1"/>
  <c r="L55" i="4" s="1"/>
  <c r="I54" i="4"/>
  <c r="K54" i="4" s="1"/>
  <c r="L54" i="4" s="1"/>
  <c r="I53" i="4"/>
  <c r="K53" i="4" s="1"/>
  <c r="L53" i="4" s="1"/>
  <c r="G55" i="4"/>
  <c r="H55" i="4" s="1"/>
  <c r="G54" i="4"/>
  <c r="H54" i="4" s="1"/>
  <c r="G53" i="4"/>
  <c r="H53" i="4" s="1"/>
  <c r="I48" i="4"/>
  <c r="K48" i="4" s="1"/>
  <c r="L48" i="4" s="1"/>
  <c r="I47" i="4"/>
  <c r="K47" i="4" s="1"/>
  <c r="L47" i="4" s="1"/>
  <c r="I46" i="4"/>
  <c r="K46" i="4" s="1"/>
  <c r="L46" i="4" s="1"/>
  <c r="H48" i="4"/>
  <c r="H47" i="4"/>
  <c r="H46" i="4"/>
  <c r="S30" i="4"/>
  <c r="K30" i="4"/>
  <c r="I30" i="4"/>
  <c r="G30" i="4"/>
  <c r="D30" i="4"/>
  <c r="C30" i="4"/>
  <c r="S21" i="4"/>
  <c r="N21" i="4"/>
  <c r="L21" i="4"/>
  <c r="K21" i="4"/>
  <c r="I21" i="4"/>
  <c r="H21" i="4"/>
  <c r="G21" i="4"/>
  <c r="C21" i="4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Q9" i="3"/>
  <c r="R9" i="3" s="1"/>
  <c r="S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Q8" i="2"/>
  <c r="Q9" i="2"/>
  <c r="R9" i="2"/>
  <c r="S9" i="2"/>
  <c r="L68" i="3"/>
  <c r="H68" i="3"/>
  <c r="N68" i="3" s="1"/>
  <c r="G68" i="3"/>
  <c r="I68" i="3" s="1"/>
  <c r="J67" i="3"/>
  <c r="F67" i="3"/>
  <c r="E67" i="3"/>
  <c r="D67" i="3"/>
  <c r="C67" i="3"/>
  <c r="N66" i="3"/>
  <c r="N65" i="3"/>
  <c r="N64" i="3"/>
  <c r="N63" i="3"/>
  <c r="G62" i="3"/>
  <c r="H62" i="3" s="1"/>
  <c r="N62" i="3" s="1"/>
  <c r="G61" i="3"/>
  <c r="I61" i="3" s="1"/>
  <c r="K61" i="3" s="1"/>
  <c r="L61" i="3" s="1"/>
  <c r="G60" i="3"/>
  <c r="H60" i="3" s="1"/>
  <c r="N60" i="3" s="1"/>
  <c r="D59" i="3"/>
  <c r="D57" i="3" s="1"/>
  <c r="G58" i="3"/>
  <c r="I58" i="3" s="1"/>
  <c r="Q57" i="3"/>
  <c r="P57" i="3"/>
  <c r="O57" i="3"/>
  <c r="J57" i="3"/>
  <c r="F57" i="3"/>
  <c r="E57" i="3"/>
  <c r="C57" i="3"/>
  <c r="N56" i="3"/>
  <c r="G54" i="3"/>
  <c r="R54" i="3" s="1"/>
  <c r="G53" i="3"/>
  <c r="P52" i="3"/>
  <c r="P49" i="3" s="1"/>
  <c r="P45" i="3" s="1"/>
  <c r="P44" i="3" s="1"/>
  <c r="O52" i="3"/>
  <c r="O49" i="3" s="1"/>
  <c r="O45" i="3" s="1"/>
  <c r="O44" i="3" s="1"/>
  <c r="J52" i="3"/>
  <c r="J49" i="3" s="1"/>
  <c r="J45" i="3" s="1"/>
  <c r="J44" i="3" s="1"/>
  <c r="J55" i="3" s="1"/>
  <c r="F52" i="3"/>
  <c r="F49" i="3" s="1"/>
  <c r="F45" i="3" s="1"/>
  <c r="F44" i="3" s="1"/>
  <c r="E52" i="3"/>
  <c r="E49" i="3" s="1"/>
  <c r="E45" i="3" s="1"/>
  <c r="E44" i="3" s="1"/>
  <c r="D52" i="3"/>
  <c r="C52" i="3"/>
  <c r="G51" i="3"/>
  <c r="G50" i="3"/>
  <c r="C49" i="3"/>
  <c r="R48" i="3"/>
  <c r="I48" i="3"/>
  <c r="K48" i="3" s="1"/>
  <c r="S48" i="3" s="1"/>
  <c r="H48" i="3"/>
  <c r="N48" i="3" s="1"/>
  <c r="G47" i="3"/>
  <c r="G46" i="3"/>
  <c r="I46" i="3" s="1"/>
  <c r="K46" i="3" s="1"/>
  <c r="S46" i="3" s="1"/>
  <c r="D45" i="3"/>
  <c r="C45" i="3"/>
  <c r="V44" i="3"/>
  <c r="U44" i="3"/>
  <c r="T44" i="3"/>
  <c r="Q44" i="3"/>
  <c r="M44" i="3"/>
  <c r="N43" i="3"/>
  <c r="L43" i="3"/>
  <c r="N42" i="3"/>
  <c r="L42" i="3"/>
  <c r="P9" i="3"/>
  <c r="O9" i="3"/>
  <c r="M9" i="3"/>
  <c r="F9" i="3"/>
  <c r="E9" i="3"/>
  <c r="S12" i="2"/>
  <c r="S11" i="2"/>
  <c r="S10" i="2"/>
  <c r="R12" i="2"/>
  <c r="R11" i="2"/>
  <c r="R10" i="2"/>
  <c r="Q12" i="2"/>
  <c r="Q11" i="2"/>
  <c r="Q10" i="2"/>
  <c r="P55" i="3" l="1"/>
  <c r="P70" i="3" s="1"/>
  <c r="G52" i="3"/>
  <c r="R52" i="3" s="1"/>
  <c r="M55" i="3"/>
  <c r="G67" i="3"/>
  <c r="H67" i="3" s="1"/>
  <c r="D49" i="3"/>
  <c r="D44" i="3" s="1"/>
  <c r="H51" i="3"/>
  <c r="N51" i="3" s="1"/>
  <c r="R51" i="3"/>
  <c r="I51" i="3"/>
  <c r="K51" i="3" s="1"/>
  <c r="S51" i="3" s="1"/>
  <c r="F55" i="3"/>
  <c r="J69" i="3"/>
  <c r="J70" i="3" s="1"/>
  <c r="R46" i="3"/>
  <c r="C44" i="3"/>
  <c r="E69" i="3"/>
  <c r="D9" i="3"/>
  <c r="D69" i="3"/>
  <c r="G59" i="3"/>
  <c r="F69" i="3"/>
  <c r="C69" i="3"/>
  <c r="R61" i="3"/>
  <c r="R68" i="3"/>
  <c r="K58" i="3"/>
  <c r="E55" i="3"/>
  <c r="R50" i="3"/>
  <c r="G49" i="3"/>
  <c r="R49" i="3" s="1"/>
  <c r="H50" i="3"/>
  <c r="Q55" i="3"/>
  <c r="Q70" i="3" s="1"/>
  <c r="I47" i="3"/>
  <c r="R47" i="3"/>
  <c r="G45" i="3"/>
  <c r="O55" i="3"/>
  <c r="O70" i="3" s="1"/>
  <c r="H53" i="3"/>
  <c r="I53" i="3"/>
  <c r="I62" i="3"/>
  <c r="K62" i="3" s="1"/>
  <c r="R62" i="3"/>
  <c r="I50" i="3"/>
  <c r="R60" i="3"/>
  <c r="I60" i="3"/>
  <c r="K60" i="3" s="1"/>
  <c r="R67" i="3"/>
  <c r="H47" i="3"/>
  <c r="K68" i="3"/>
  <c r="I67" i="3"/>
  <c r="S61" i="3"/>
  <c r="R58" i="3"/>
  <c r="H58" i="3"/>
  <c r="H54" i="3"/>
  <c r="I54" i="3"/>
  <c r="K54" i="3" s="1"/>
  <c r="S54" i="3" s="1"/>
  <c r="H46" i="3"/>
  <c r="H61" i="3"/>
  <c r="N61" i="3" s="1"/>
  <c r="L48" i="3"/>
  <c r="Q13" i="2"/>
  <c r="L51" i="3" l="1"/>
  <c r="C9" i="3"/>
  <c r="C55" i="3" s="1"/>
  <c r="C70" i="3" s="1"/>
  <c r="D55" i="3"/>
  <c r="D70" i="3" s="1"/>
  <c r="F70" i="3"/>
  <c r="E70" i="3"/>
  <c r="H59" i="3"/>
  <c r="N59" i="3" s="1"/>
  <c r="R59" i="3"/>
  <c r="I59" i="3"/>
  <c r="K59" i="3" s="1"/>
  <c r="K57" i="3" s="1"/>
  <c r="G57" i="3"/>
  <c r="N58" i="3"/>
  <c r="N54" i="3"/>
  <c r="L54" i="3"/>
  <c r="G44" i="3"/>
  <c r="R45" i="3"/>
  <c r="R44" i="3" s="1"/>
  <c r="I52" i="3"/>
  <c r="K53" i="3"/>
  <c r="L53" i="3"/>
  <c r="H52" i="3"/>
  <c r="N53" i="3"/>
  <c r="L46" i="3"/>
  <c r="H45" i="3"/>
  <c r="N46" i="3"/>
  <c r="S60" i="3"/>
  <c r="L60" i="3"/>
  <c r="N47" i="3"/>
  <c r="L47" i="3"/>
  <c r="K47" i="3"/>
  <c r="I45" i="3"/>
  <c r="N50" i="3"/>
  <c r="H49" i="3"/>
  <c r="L50" i="3"/>
  <c r="N67" i="3"/>
  <c r="L62" i="3"/>
  <c r="S62" i="3"/>
  <c r="G9" i="3"/>
  <c r="I49" i="3"/>
  <c r="K50" i="3"/>
  <c r="K67" i="3"/>
  <c r="S68" i="3"/>
  <c r="S67" i="3" s="1"/>
  <c r="L58" i="3"/>
  <c r="S58" i="3"/>
  <c r="I57" i="3" l="1"/>
  <c r="I69" i="3" s="1"/>
  <c r="H57" i="3"/>
  <c r="N57" i="3" s="1"/>
  <c r="R57" i="3"/>
  <c r="G69" i="3"/>
  <c r="R69" i="3" s="1"/>
  <c r="L59" i="3"/>
  <c r="L57" i="3" s="1"/>
  <c r="S59" i="3"/>
  <c r="S57" i="3" s="1"/>
  <c r="S69" i="3" s="1"/>
  <c r="I44" i="3"/>
  <c r="N49" i="3"/>
  <c r="L49" i="3"/>
  <c r="S47" i="3"/>
  <c r="S45" i="3" s="1"/>
  <c r="K45" i="3"/>
  <c r="K49" i="3"/>
  <c r="S50" i="3"/>
  <c r="S49" i="3" s="1"/>
  <c r="L9" i="3"/>
  <c r="K9" i="3"/>
  <c r="N52" i="3"/>
  <c r="L52" i="3"/>
  <c r="S53" i="3"/>
  <c r="S52" i="3" s="1"/>
  <c r="K52" i="3"/>
  <c r="N45" i="3"/>
  <c r="H44" i="3"/>
  <c r="L45" i="3"/>
  <c r="K69" i="3"/>
  <c r="L67" i="3"/>
  <c r="G55" i="3"/>
  <c r="R55" i="3"/>
  <c r="I9" i="3"/>
  <c r="H9" i="3"/>
  <c r="I55" i="3" l="1"/>
  <c r="I70" i="3"/>
  <c r="H69" i="3"/>
  <c r="N69" i="3" s="1"/>
  <c r="G70" i="3"/>
  <c r="R70" i="3" s="1"/>
  <c r="L69" i="3"/>
  <c r="K44" i="3"/>
  <c r="N9" i="3"/>
  <c r="H55" i="3"/>
  <c r="N44" i="3"/>
  <c r="L44" i="3"/>
  <c r="K55" i="3"/>
  <c r="K70" i="3" s="1"/>
  <c r="S44" i="3"/>
  <c r="S55" i="3" s="1"/>
  <c r="S70" i="3" s="1"/>
  <c r="N55" i="3" l="1"/>
  <c r="L55" i="3"/>
  <c r="B11" i="1" l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<sst xmlns="http://schemas.openxmlformats.org/spreadsheetml/2006/main" count="1263" uniqueCount="276">
  <si>
    <t/>
  </si>
  <si>
    <t>Particulars</t>
  </si>
  <si>
    <t>1</t>
  </si>
  <si>
    <t>Whether the Listed Entity has issued any partly paid up shares?</t>
  </si>
  <si>
    <t>No</t>
  </si>
  <si>
    <t>2</t>
  </si>
  <si>
    <t>3</t>
  </si>
  <si>
    <t>Whether the Listed Entity has any shares against which depository receipts are issued?</t>
  </si>
  <si>
    <t>4</t>
  </si>
  <si>
    <t>Whether the Listed Entity has any shares in locked-in?</t>
  </si>
  <si>
    <t>Yes</t>
  </si>
  <si>
    <t>Asahi India Glass Limited</t>
  </si>
  <si>
    <t>Category</t>
  </si>
  <si>
    <t xml:space="preserve">Nos. of shareholders </t>
  </si>
  <si>
    <t>No. of fully paid up equity shares held</t>
  </si>
  <si>
    <t>No. of Partly paid-up equity shares held</t>
  </si>
  <si>
    <t>No. of shares underlying Depository Receipts</t>
  </si>
  <si>
    <t>Total nos. shares held</t>
  </si>
  <si>
    <t>Shareholding as a % of total no. of shares (calculated as per SCRR, 1957)</t>
  </si>
  <si>
    <t>Number of Voting Rights held in each class of securities</t>
  </si>
  <si>
    <t>No. of Shares Underlying Outstanding convertible securities (including Warrants, ESOP etc.)</t>
  </si>
  <si>
    <t>Total No of shares on fully diluted basis (including warrants, ESOP, Convertible Securities etc.)</t>
  </si>
  <si>
    <t>Shareholding , as a % assuming full conversion of convertible securities ( as a percentage of diluted share capital)</t>
  </si>
  <si>
    <t>Number of Locked in shares</t>
  </si>
  <si>
    <t>Number of Shares pledged</t>
  </si>
  <si>
    <t>Total Number of Shares encumbered</t>
  </si>
  <si>
    <t>Number of equity shares held in dematerialised form</t>
  </si>
  <si>
    <t>No of Voting Rights</t>
  </si>
  <si>
    <t>Total as a % of (A+B+C)</t>
  </si>
  <si>
    <t>No. (a)</t>
  </si>
  <si>
    <t>As a % of total Shares held(b)</t>
  </si>
  <si>
    <t>Class eg: X</t>
  </si>
  <si>
    <t>Class eg: y</t>
  </si>
  <si>
    <t>Total</t>
  </si>
  <si>
    <t>(III)</t>
  </si>
  <si>
    <t>(IV)</t>
  </si>
  <si>
    <t>(V)</t>
  </si>
  <si>
    <t>(VI)</t>
  </si>
  <si>
    <t>(VII) = (IV)+(V)+ (VI)</t>
  </si>
  <si>
    <t>(VIII) As a % of (A+B+C2)</t>
  </si>
  <si>
    <t>(IX)</t>
  </si>
  <si>
    <t>(X)</t>
  </si>
  <si>
    <t>(XI)=(VII+X)</t>
  </si>
  <si>
    <t>(XII)= (VII)+(X) As a % of (A+B+C2)</t>
  </si>
  <si>
    <t>(XIII)</t>
  </si>
  <si>
    <t>(XIV)</t>
  </si>
  <si>
    <t>(XVII)=(XIV+XV+XVI)</t>
  </si>
  <si>
    <t>(XVIII)</t>
  </si>
  <si>
    <t>(A)</t>
  </si>
  <si>
    <t>Promoter &amp; Promoter Group</t>
  </si>
  <si>
    <t>(B)</t>
  </si>
  <si>
    <t>Public</t>
  </si>
  <si>
    <t>(C)</t>
  </si>
  <si>
    <t xml:space="preserve"> Non Promoter - Non Public</t>
  </si>
  <si>
    <t>(C1)</t>
  </si>
  <si>
    <t>Shares Underlying DRs</t>
  </si>
  <si>
    <t>(C2)</t>
  </si>
  <si>
    <t>Shares Held By Employee Trust</t>
  </si>
  <si>
    <t>Table II - Statement showing shareholding pattern of the Promoter and Promoter Group</t>
  </si>
  <si>
    <t>Category &amp; Name of the shareholders</t>
  </si>
  <si>
    <t>Partly paid-up equity shares held</t>
  </si>
  <si>
    <t>Shareholding % calculated as per SCRR, 1957 As a % of (A+B+C2)</t>
  </si>
  <si>
    <t>Total as a % of Total Voting Rights</t>
  </si>
  <si>
    <t xml:space="preserve"> </t>
  </si>
  <si>
    <t xml:space="preserve">  Indian</t>
  </si>
  <si>
    <t>(a)</t>
  </si>
  <si>
    <t>Individuals / Hindu Undivided Family</t>
  </si>
  <si>
    <t>Bharat Roy Kapur</t>
  </si>
  <si>
    <t>V D Nanda Kumar</t>
  </si>
  <si>
    <t>Praveen Kumar Tiku</t>
  </si>
  <si>
    <t>Padma N Rao</t>
  </si>
  <si>
    <t>Rajeev Khanna</t>
  </si>
  <si>
    <t>Kanta Gupta</t>
  </si>
  <si>
    <t>Ajay Labroo</t>
  </si>
  <si>
    <t>(b)</t>
  </si>
  <si>
    <t>Central Government / State Government(s)</t>
  </si>
  <si>
    <t>(c)</t>
  </si>
  <si>
    <t>Financial Institutions / Banks</t>
  </si>
  <si>
    <t>(d)</t>
  </si>
  <si>
    <t>Any Other (Specify)</t>
  </si>
  <si>
    <t>Bodies Corporate</t>
  </si>
  <si>
    <t>Rajeev Khanna Tradelinks Llp</t>
  </si>
  <si>
    <t>Sub Total (A)(1)</t>
  </si>
  <si>
    <t xml:space="preserve">  Foreign</t>
  </si>
  <si>
    <t>Government</t>
  </si>
  <si>
    <t>Institutions</t>
  </si>
  <si>
    <t>Foreign Portfolio Investor</t>
  </si>
  <si>
    <t>(e)</t>
  </si>
  <si>
    <t>Sub Total (A)(2)</t>
  </si>
  <si>
    <t>Total Shareholding Of Promoter And Promoter Group (A)= (A)(1)+(A)(2)</t>
  </si>
  <si>
    <t>Sub-categorization of shares</t>
  </si>
  <si>
    <t>Shareholding(No. of shares) under</t>
  </si>
  <si>
    <t>Sub-category(i)</t>
  </si>
  <si>
    <t>Sub-category(ii)</t>
  </si>
  <si>
    <t>Sub-category(iii)</t>
  </si>
  <si>
    <t xml:space="preserve">  Institutions (Domestic)</t>
  </si>
  <si>
    <t>Mutual Fund</t>
  </si>
  <si>
    <t>Venture Capital Funds</t>
  </si>
  <si>
    <t>Alternate Investment Funds</t>
  </si>
  <si>
    <t>Banks</t>
  </si>
  <si>
    <t>Insurance Companies</t>
  </si>
  <si>
    <t>(f)</t>
  </si>
  <si>
    <t>Provident Funds/ Pension Funds</t>
  </si>
  <si>
    <t>(G)</t>
  </si>
  <si>
    <t>Asset Reconstruction Companies</t>
  </si>
  <si>
    <t>(h)</t>
  </si>
  <si>
    <t>Sovereign Wealth Funds</t>
  </si>
  <si>
    <t>(i)</t>
  </si>
  <si>
    <t>NBFCs registered with RBI</t>
  </si>
  <si>
    <t>(j)</t>
  </si>
  <si>
    <t>Other Financial Institutions</t>
  </si>
  <si>
    <t>(k)</t>
  </si>
  <si>
    <t>Sub Total (B)(1)</t>
  </si>
  <si>
    <t xml:space="preserve">  Institutions (Foreign)</t>
  </si>
  <si>
    <t>Foreign Direct Investment</t>
  </si>
  <si>
    <t>Foreign Venture Capital Investors</t>
  </si>
  <si>
    <t>Foreign Portfolio Investors Category I</t>
  </si>
  <si>
    <t>Foreign Portfolio Investors Category II</t>
  </si>
  <si>
    <t>Overseas Depositories(holding DRs) (balancing figure)</t>
  </si>
  <si>
    <t>(g)</t>
  </si>
  <si>
    <t>Sub Total (B)(2)</t>
  </si>
  <si>
    <t xml:space="preserve">  Central Government/ State Government(s)</t>
  </si>
  <si>
    <t>Central Government / President of India</t>
  </si>
  <si>
    <t>State Government / Governor</t>
  </si>
  <si>
    <t>Shareholding by Companies or Bodies Corporate where Central / State Government is a promoter</t>
  </si>
  <si>
    <t>Sub Total (B)(3)</t>
  </si>
  <si>
    <t xml:space="preserve">  Non-Institutions</t>
  </si>
  <si>
    <t>Associate companies / Subsidiaries</t>
  </si>
  <si>
    <t>Directors and their relatives (excluding Independent Directors and nominee Directors)</t>
  </si>
  <si>
    <t>Key Managerial Personnel</t>
  </si>
  <si>
    <t>(D)</t>
  </si>
  <si>
    <t>Relatives of promoters (other than 'immediate relatives' of promoters disclosed under 'Promoter and Promoter Group' category)</t>
  </si>
  <si>
    <t>(E)</t>
  </si>
  <si>
    <t>Trusts where any person belonging to 'Promoter and Promoter Group' category is 'trustee','beneficiary', or 'author of the trust''</t>
  </si>
  <si>
    <t>Investor Education and Protection Fund (IEPF)</t>
  </si>
  <si>
    <t>Investor Education And Protection Fund Authority Ministry Of Corporate Affairs</t>
  </si>
  <si>
    <t>i. Resident Individual holding nominal share capital up to Rs. 2 lakhs.</t>
  </si>
  <si>
    <t>ii. Resident individual holding nominal share capital in excess of Rs. 2 lakhs.</t>
  </si>
  <si>
    <t xml:space="preserve">Anuj A Sheth                                                                                                                                                                                                                                              </t>
  </si>
  <si>
    <t>Hiten Anantrai Sheth</t>
  </si>
  <si>
    <t xml:space="preserve">Nemish S Shah                                                                                                                                                                                                                                             </t>
  </si>
  <si>
    <t>Non Resident Indians (NRIs)</t>
  </si>
  <si>
    <t>Foreign Nationals</t>
  </si>
  <si>
    <t>Foreign Companies</t>
  </si>
  <si>
    <t>(l)</t>
  </si>
  <si>
    <t xml:space="preserve">Gagandeep Credit Capital Pvt Ltd                                                                                                                                                                                                                          </t>
  </si>
  <si>
    <t xml:space="preserve">Shamyak Investment Private Limited                                                                                                                                                                                                                        </t>
  </si>
  <si>
    <t xml:space="preserve">Prescient Wealth Management Private Limited                                                                                                                                                                                                               </t>
  </si>
  <si>
    <t>(m)</t>
  </si>
  <si>
    <t>Trusts</t>
  </si>
  <si>
    <t>Escrow Account</t>
  </si>
  <si>
    <t>Body Corp-Ltd Liability Partnership</t>
  </si>
  <si>
    <t>Hindu Undivided Family</t>
  </si>
  <si>
    <t>Clearing Member</t>
  </si>
  <si>
    <t>Overseas Bodies Corporates</t>
  </si>
  <si>
    <t>Sub Total (B)(4)</t>
  </si>
  <si>
    <t>Total Public Shareholding (B)= (B)(1)+(B)(2)+(B)(3)+b(4)</t>
  </si>
  <si>
    <t xml:space="preserve">  Custodian/DR Holder</t>
  </si>
  <si>
    <t xml:space="preserve">  Employee Benefit Trust / Employee Welfare Trust under SEBI (Share based Employee Benefits and Sweat Equity) Regulations, 2021</t>
  </si>
  <si>
    <t>Total Non-Promoter- Non Public Shareholding (C)= (C)(1)+(C)(2)</t>
  </si>
  <si>
    <t xml:space="preserve"> Name of Listed Entity:   Asahi India Glass Limited </t>
  </si>
  <si>
    <t xml:space="preserve"> Scrip Code and Name : NSE- ASAHIINDIA, BSE-515030</t>
  </si>
  <si>
    <t xml:space="preserve"> Share Holding Pattern Filed under: Reg. 31(1)(b)</t>
  </si>
  <si>
    <t xml:space="preserve"> Declaration:</t>
  </si>
  <si>
    <t>Sr. No.</t>
  </si>
  <si>
    <t>Whether the Listed Entity has issued any Convertible Securities ?</t>
  </si>
  <si>
    <t>Whether the Listed Entity has issued any warrants ?</t>
  </si>
  <si>
    <t>Whether Listed Entity has granted any ESOPs, which are outstanding?</t>
  </si>
  <si>
    <t>Whether any shares held by promoters are encumbered under "Pledged"?</t>
  </si>
  <si>
    <t>Whether any shares held by promoters are encumbered under "Non-Disposal Undertaking"?</t>
  </si>
  <si>
    <t>Whether any shares held by promoters are encumbered, other than by way of Pledge or NDU, if any?</t>
  </si>
  <si>
    <t>Whether the Listed Entity has equity shares with differential voting rights?</t>
  </si>
  <si>
    <t xml:space="preserve">Whether the Listed Entity has any significant beneficial owner? </t>
  </si>
  <si>
    <t>Name of Listed Entity: Asahi India Glass Ltd.</t>
  </si>
  <si>
    <t>Face Value: 1.00</t>
  </si>
  <si>
    <t>-</t>
  </si>
  <si>
    <t xml:space="preserve">Category &amp; Name of shareholders
(I) </t>
  </si>
  <si>
    <t xml:space="preserve">Nos. of shareholders
(III) </t>
  </si>
  <si>
    <t>No. of fully paid up equity shares held
(IV)</t>
  </si>
  <si>
    <t>No. of Partly paid-up equity shares held
(V)</t>
  </si>
  <si>
    <t>No. of shares underlying Depository Receipts
(VI)</t>
  </si>
  <si>
    <t>Total nos. shares held
(VII) = (IV)+(V)+ (VI)</t>
  </si>
  <si>
    <t>Shareholding % calculated as per SCRR, 1957  As a % of (A+B+C2)
(VIII)</t>
  </si>
  <si>
    <t>Number of Voting Rights held in each class of securities
(IX)</t>
  </si>
  <si>
    <t>No. of Shares Underlying Outstanding convertible securities (including Warrants)
(X)</t>
  </si>
  <si>
    <t>Total Shareholding, as a % assuming full conversion of convertible securities (as a percentage of diluted share capital)
(XI)= As a % of (A+B+C2)</t>
  </si>
  <si>
    <t>Number of Locked in shares
(XII)</t>
  </si>
  <si>
    <t>Number of Shares pledged or otherwise encumbered
(XIII)</t>
  </si>
  <si>
    <t>Number of equity shares held in dematerialised form
(XIV)</t>
  </si>
  <si>
    <t>Total as a % of Total Voting rights</t>
  </si>
  <si>
    <t>No. 
(a)</t>
  </si>
  <si>
    <t>As a % of total Shares held
(b)</t>
  </si>
  <si>
    <t>No.
(a)</t>
  </si>
  <si>
    <t>As a % of total Shares held 
(b)</t>
  </si>
  <si>
    <t>Shareholding (No. of shares) under</t>
  </si>
  <si>
    <t>Class 
X</t>
  </si>
  <si>
    <t>Class 
Y</t>
  </si>
  <si>
    <t>Sub-category (i)</t>
  </si>
  <si>
    <t>Sub-category (ii)</t>
  </si>
  <si>
    <t>Sub-category (iii)</t>
  </si>
  <si>
    <t>Sanjay Labroo</t>
  </si>
  <si>
    <t>Leena S Labroo</t>
  </si>
  <si>
    <t>Pradeep Beniwal</t>
  </si>
  <si>
    <t>Nisheeta Labroo</t>
  </si>
  <si>
    <t>Aneesha Labroo</t>
  </si>
  <si>
    <t>Tarun R Tahiliani</t>
  </si>
  <si>
    <t>Satya Nand</t>
  </si>
  <si>
    <t>Malathi Raghunand</t>
  </si>
  <si>
    <t>Uma R Malhotra</t>
  </si>
  <si>
    <t>Ashok Kanhayalal Monga</t>
  </si>
  <si>
    <t>Dinesh K. Agarwal</t>
  </si>
  <si>
    <t>Krishna Chamanlal Tiku</t>
  </si>
  <si>
    <t>Sushma Aggarwal</t>
  </si>
  <si>
    <t>Charat Aggarwal</t>
  </si>
  <si>
    <t>Dr Manjula Milind Pishawikar</t>
  </si>
  <si>
    <t>Tanya Kumar</t>
  </si>
  <si>
    <t>Riva Agarwal</t>
  </si>
  <si>
    <t>Abhinav Agarwal</t>
  </si>
  <si>
    <t>M N Chaitanya</t>
  </si>
  <si>
    <t>Ashok Kapur</t>
  </si>
  <si>
    <t>Daryao Singh</t>
  </si>
  <si>
    <t>Bhupinder Singh Kanwar</t>
  </si>
  <si>
    <t>Sanjaya Kumar</t>
  </si>
  <si>
    <t>Sundip Kumar</t>
  </si>
  <si>
    <t>(d)(i)</t>
  </si>
  <si>
    <t>Maruti Suzuki India Ltd</t>
  </si>
  <si>
    <t>Essel Marketing (P) Ltd</t>
  </si>
  <si>
    <t>Allied Fincap Services Private Limited</t>
  </si>
  <si>
    <t>(d)(ii)</t>
  </si>
  <si>
    <t>Partnership Firm</t>
  </si>
  <si>
    <t>Lans Business LLP</t>
  </si>
  <si>
    <t>(d)(iii)</t>
  </si>
  <si>
    <t>Promoter Trust</t>
  </si>
  <si>
    <t>Uma Ranjit Malhotra</t>
  </si>
  <si>
    <t>Anuradha Mahindra</t>
  </si>
  <si>
    <t>Individuals (Non-Resident Individuals/Foreign Individuals)</t>
  </si>
  <si>
    <t>Yuthica Keshub Mahindra</t>
  </si>
  <si>
    <t>Anil Monga</t>
  </si>
  <si>
    <t>Shashi Palamand</t>
  </si>
  <si>
    <t>Suryanarayana Rao Palamand</t>
  </si>
  <si>
    <t>Anjali Dhar</t>
  </si>
  <si>
    <t>(e)(i)</t>
  </si>
  <si>
    <t>AGC Inc.</t>
  </si>
  <si>
    <t>Table III - Statement showing shareholding pattern of the Public shareholder</t>
  </si>
  <si>
    <t>Table IV - Statement showing shareholding pattern of the Non Promoter- Non Public shareholder</t>
  </si>
  <si>
    <t>Name of Listed Entitiy: Asahi India Glass Ltd.</t>
  </si>
  <si>
    <t>Table VI - Statement showing foreign ownership limits</t>
  </si>
  <si>
    <t>Particular</t>
  </si>
  <si>
    <t>As on shareholding date</t>
  </si>
  <si>
    <t>As on the end of previous 1st quarter</t>
  </si>
  <si>
    <t>As on the end of previous 2nd quarter</t>
  </si>
  <si>
    <t>As on the end of previous 3rd quarter</t>
  </si>
  <si>
    <t>As on the end of previous 4th quarter</t>
  </si>
  <si>
    <t>Approved limits (%)</t>
  </si>
  <si>
    <t>Limits utilized (%)</t>
  </si>
  <si>
    <t>Notes :-
 1) "Approved Limits (%)" means the limit approved by Board of Directors / shareholders of the Listed entity. In case the listed entity has no Board approved limit,  provide details of sectoral / statutory cap prescribed by Government / Regulatory Authorities
2) Details of Foreign ownership includes foreign ownership / investments as specified in Rule 2(s) of the Foreign Exchange Management (Non-debt Instruments) Rules, 2019, made under the Foreign Exchange Management Act, 1999.</t>
  </si>
  <si>
    <t>Quarter Ended: 31.03.2026</t>
  </si>
  <si>
    <t>No. of Shares Underlying Outstanding convertible securities (including Warrants)</t>
  </si>
  <si>
    <t>Number of Shares pledged or otherwise encumbered</t>
  </si>
  <si>
    <t>(XI)= (VII)+(X) As a % of (A+B+C2)</t>
  </si>
  <si>
    <t>(XII)</t>
  </si>
  <si>
    <t>(XV)</t>
  </si>
  <si>
    <t>Category
     (I)</t>
  </si>
  <si>
    <t>Nos. of shareholders 
(III)</t>
  </si>
  <si>
    <t xml:space="preserve">Shareholding as a % of total no. of shares (calculated as per SCRR, 1957)
(VIII) As a % of (A+B+C2)
</t>
  </si>
  <si>
    <r>
      <t xml:space="preserve">No. of Shares Underlying Outstanding convertible securities (including Warrants, ESOP etc.)
</t>
    </r>
    <r>
      <rPr>
        <sz val="10"/>
        <rFont val="Calibri"/>
        <family val="2"/>
      </rPr>
      <t>(X)</t>
    </r>
  </si>
  <si>
    <t>Total No of shares on fully diluted basis (including warrants, ESOP, Convertible Securities etc.)
(XI)=(VII+X)</t>
  </si>
  <si>
    <t>Shareholding , as a % assuming full conversion of convertible securities ( as a percentage of diluted share capital)
(XII)= (VII)+(X) As a % of (A+B+C2)</t>
  </si>
  <si>
    <t>Number of Locked in shares
(XIII)</t>
  </si>
  <si>
    <t>Number of Shares pledged
(XIV)</t>
  </si>
  <si>
    <t>Number of equity shares held in dematerialised form
(XVIII)</t>
  </si>
  <si>
    <t>Category &amp; Name of the shareholders
(I)</t>
  </si>
  <si>
    <t xml:space="preserve">Partly paid-up equity shares held
</t>
  </si>
  <si>
    <t>Sabina Agarwal</t>
  </si>
  <si>
    <t>Quarter Ended: 30.06.2026</t>
  </si>
  <si>
    <t>Shareholding Pattern for the Quarter ended 30th June, 2026 under Regulation 31 of SEBI (Listing Obligations and Disclosure Requirements) Regulations,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</si>
</sst>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"/>
    <numFmt numFmtId="165" formatCode="_ * #,##0_ ;_ * \-#,##0_ ;_ * &quot;-&quot;??_ ;_ @_ "/>
  </numFmts>
  <fonts count="9" x14ac:knownFonts="1"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ptos Narrow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59996337778862885"/>
      </bottom>
      <diagonal/>
    </border>
    <border>
      <left/>
      <right/>
      <top style="thin">
        <color indexed="64"/>
      </top>
      <bottom style="thin">
        <color theme="4" tint="0.59996337778862885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43" fontId="4" fillId="0" borderId="0" xfId="1" applyFont="1"/>
    <xf numFmtId="0" fontId="5" fillId="0" borderId="0" xfId="0" applyFont="1"/>
    <xf numFmtId="0" fontId="3" fillId="0" borderId="4" xfId="0" applyFont="1" applyBorder="1" applyProtection="1">
      <protection locked="0"/>
    </xf>
    <xf numFmtId="0" fontId="2" fillId="0" borderId="4" xfId="0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right" vertical="top"/>
    </xf>
    <xf numFmtId="0" fontId="7" fillId="0" borderId="4" xfId="0" applyFont="1" applyBorder="1"/>
    <xf numFmtId="165" fontId="2" fillId="0" borderId="4" xfId="1" applyNumberFormat="1" applyFont="1" applyFill="1" applyBorder="1" applyAlignment="1">
      <alignment horizontal="right"/>
    </xf>
    <xf numFmtId="165" fontId="7" fillId="0" borderId="4" xfId="1" applyNumberFormat="1" applyFont="1" applyFill="1" applyBorder="1"/>
    <xf numFmtId="165" fontId="3" fillId="0" borderId="4" xfId="1" applyNumberFormat="1" applyFont="1" applyFill="1" applyBorder="1" applyAlignment="1">
      <alignment horizontal="center"/>
    </xf>
    <xf numFmtId="43" fontId="3" fillId="0" borderId="4" xfId="1" applyFont="1" applyFill="1" applyBorder="1" applyAlignment="1" applyProtection="1">
      <alignment wrapText="1"/>
      <protection locked="0"/>
    </xf>
    <xf numFmtId="43" fontId="3" fillId="0" borderId="4" xfId="1" applyFont="1" applyFill="1" applyBorder="1" applyAlignment="1">
      <alignment horizontal="right" vertical="top"/>
    </xf>
    <xf numFmtId="43" fontId="6" fillId="0" borderId="4" xfId="1" applyFont="1" applyFill="1" applyBorder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 applyProtection="1">
      <alignment horizontal="left" wrapText="1"/>
      <protection locked="0"/>
    </xf>
    <xf numFmtId="165" fontId="6" fillId="0" borderId="4" xfId="1" applyNumberFormat="1" applyFont="1" applyFill="1" applyBorder="1"/>
    <xf numFmtId="0" fontId="2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left" vertical="top" wrapText="1"/>
    </xf>
    <xf numFmtId="165" fontId="3" fillId="0" borderId="4" xfId="1" applyNumberFormat="1" applyFont="1" applyFill="1" applyBorder="1" applyAlignment="1">
      <alignment horizontal="right" vertical="top"/>
    </xf>
    <xf numFmtId="0" fontId="3" fillId="0" borderId="0" xfId="0" applyFont="1"/>
    <xf numFmtId="164" fontId="3" fillId="0" borderId="0" xfId="0" applyNumberFormat="1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7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6" fillId="2" borderId="0" xfId="0" applyFont="1" applyFill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" fontId="2" fillId="0" borderId="4" xfId="0" applyNumberFormat="1" applyFont="1" applyBorder="1" applyAlignment="1">
      <alignment horizontal="right" vertical="top"/>
    </xf>
    <xf numFmtId="2" fontId="2" fillId="0" borderId="4" xfId="1" applyNumberFormat="1" applyFont="1" applyFill="1" applyBorder="1" applyAlignment="1">
      <alignment horizontal="right" vertical="top"/>
    </xf>
    <xf numFmtId="2" fontId="2" fillId="0" borderId="4" xfId="0" applyNumberFormat="1" applyFont="1" applyBorder="1" applyAlignment="1">
      <alignment horizontal="right" vertical="top"/>
    </xf>
    <xf numFmtId="165" fontId="2" fillId="0" borderId="4" xfId="1" applyNumberFormat="1" applyFont="1" applyFill="1" applyBorder="1" applyAlignment="1">
      <alignment horizontal="right" vertical="top"/>
    </xf>
    <xf numFmtId="165" fontId="2" fillId="0" borderId="4" xfId="1" applyNumberFormat="1" applyFont="1" applyFill="1" applyBorder="1" applyAlignment="1" applyProtection="1">
      <alignment horizontal="right" vertical="top"/>
      <protection hidden="1"/>
    </xf>
    <xf numFmtId="43" fontId="2" fillId="0" borderId="4" xfId="1" applyFont="1" applyFill="1" applyBorder="1" applyAlignment="1" applyProtection="1">
      <alignment horizontal="right" vertical="top"/>
      <protection hidden="1"/>
    </xf>
    <xf numFmtId="165" fontId="3" fillId="0" borderId="4" xfId="1" applyNumberFormat="1" applyFont="1" applyFill="1" applyBorder="1" applyAlignment="1" applyProtection="1">
      <alignment horizontal="right" vertical="top"/>
      <protection locked="0"/>
    </xf>
    <xf numFmtId="43" fontId="3" fillId="0" borderId="4" xfId="1" applyFont="1" applyFill="1" applyBorder="1" applyAlignment="1" applyProtection="1">
      <alignment horizontal="right" vertical="top"/>
      <protection locked="0"/>
    </xf>
    <xf numFmtId="43" fontId="3" fillId="0" borderId="4" xfId="1" applyFont="1" applyFill="1" applyBorder="1" applyAlignment="1" applyProtection="1">
      <alignment horizontal="right" vertical="top"/>
      <protection hidden="1"/>
    </xf>
    <xf numFmtId="43" fontId="2" fillId="0" borderId="4" xfId="1" applyFont="1" applyFill="1" applyBorder="1" applyAlignment="1">
      <alignment horizontal="right" vertical="top"/>
    </xf>
    <xf numFmtId="165" fontId="3" fillId="0" borderId="4" xfId="1" applyNumberFormat="1" applyFont="1" applyFill="1" applyBorder="1" applyAlignment="1" applyProtection="1">
      <alignment horizontal="right" vertical="top"/>
      <protection locked="0" hidden="1"/>
    </xf>
    <xf numFmtId="165" fontId="3" fillId="0" borderId="4" xfId="1" applyNumberFormat="1" applyFont="1" applyFill="1" applyBorder="1" applyAlignment="1" applyProtection="1">
      <alignment horizontal="right" vertical="top"/>
      <protection hidden="1"/>
    </xf>
    <xf numFmtId="165" fontId="2" fillId="0" borderId="4" xfId="1" applyNumberFormat="1" applyFont="1" applyFill="1" applyBorder="1" applyAlignment="1" applyProtection="1">
      <alignment horizontal="right" vertical="top"/>
      <protection locked="0"/>
    </xf>
    <xf numFmtId="43" fontId="3" fillId="0" borderId="4" xfId="1" quotePrefix="1" applyFont="1" applyFill="1" applyBorder="1" applyAlignment="1">
      <alignment horizontal="right" vertical="top"/>
    </xf>
    <xf numFmtId="165" fontId="3" fillId="0" borderId="4" xfId="1" quotePrefix="1" applyNumberFormat="1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 wrapText="1"/>
    </xf>
    <xf numFmtId="165" fontId="3" fillId="0" borderId="4" xfId="1" applyNumberFormat="1" applyFont="1" applyFill="1" applyBorder="1" applyAlignment="1">
      <alignment horizontal="right" vertical="top" wrapText="1"/>
    </xf>
    <xf numFmtId="165" fontId="3" fillId="0" borderId="25" xfId="1" applyNumberFormat="1" applyFont="1" applyFill="1" applyBorder="1" applyAlignment="1" applyProtection="1">
      <alignment horizontal="right" vertical="top"/>
      <protection locked="0"/>
    </xf>
    <xf numFmtId="43" fontId="3" fillId="0" borderId="4" xfId="1" applyFont="1" applyFill="1" applyBorder="1" applyAlignment="1">
      <alignment horizontal="right" vertical="top" wrapText="1"/>
    </xf>
    <xf numFmtId="165" fontId="3" fillId="0" borderId="27" xfId="1" applyNumberFormat="1" applyFont="1" applyFill="1" applyBorder="1" applyAlignment="1" applyProtection="1">
      <alignment horizontal="right" vertical="top"/>
      <protection locked="0"/>
    </xf>
    <xf numFmtId="165" fontId="3" fillId="0" borderId="26" xfId="1" applyNumberFormat="1" applyFont="1" applyFill="1" applyBorder="1" applyAlignment="1" applyProtection="1">
      <alignment horizontal="right" vertical="top"/>
      <protection locked="0"/>
    </xf>
    <xf numFmtId="165" fontId="2" fillId="0" borderId="4" xfId="1" applyNumberFormat="1" applyFont="1" applyFill="1" applyBorder="1" applyAlignment="1">
      <alignment horizontal="right" vertical="top" wrapText="1"/>
    </xf>
    <xf numFmtId="43" fontId="2" fillId="0" borderId="4" xfId="1" applyFont="1" applyFill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1" fontId="3" fillId="0" borderId="25" xfId="0" applyNumberFormat="1" applyFont="1" applyBorder="1" applyAlignment="1" applyProtection="1">
      <alignment horizontal="right" vertical="top"/>
      <protection locked="0"/>
    </xf>
    <xf numFmtId="43" fontId="3" fillId="0" borderId="25" xfId="1" applyFont="1" applyFill="1" applyBorder="1" applyAlignment="1" applyProtection="1">
      <alignment horizontal="right" vertical="top"/>
      <protection locked="0"/>
    </xf>
    <xf numFmtId="43" fontId="3" fillId="0" borderId="25" xfId="1" applyFont="1" applyFill="1" applyBorder="1" applyAlignment="1" applyProtection="1">
      <alignment horizontal="right" vertical="top"/>
      <protection hidden="1"/>
    </xf>
    <xf numFmtId="43" fontId="3" fillId="0" borderId="25" xfId="1" applyFont="1" applyFill="1" applyBorder="1" applyAlignment="1" applyProtection="1">
      <alignment horizontal="right" vertical="top"/>
      <protection locked="0" hidden="1"/>
    </xf>
    <xf numFmtId="1" fontId="3" fillId="0" borderId="26" xfId="0" applyNumberFormat="1" applyFont="1" applyBorder="1" applyAlignment="1" applyProtection="1">
      <alignment horizontal="right" vertical="top"/>
      <protection locked="0"/>
    </xf>
    <xf numFmtId="43" fontId="3" fillId="0" borderId="26" xfId="1" applyFont="1" applyFill="1" applyBorder="1" applyAlignment="1" applyProtection="1">
      <alignment horizontal="right" vertical="top"/>
      <protection hidden="1"/>
    </xf>
    <xf numFmtId="43" fontId="3" fillId="0" borderId="26" xfId="1" applyFont="1" applyFill="1" applyBorder="1" applyAlignment="1" applyProtection="1">
      <alignment horizontal="right" vertical="top"/>
      <protection locked="0"/>
    </xf>
    <xf numFmtId="165" fontId="3" fillId="0" borderId="26" xfId="1" applyNumberFormat="1" applyFont="1" applyFill="1" applyBorder="1" applyAlignment="1" applyProtection="1">
      <alignment horizontal="right" vertical="top"/>
      <protection hidden="1"/>
    </xf>
    <xf numFmtId="165" fontId="3" fillId="0" borderId="25" xfId="1" applyNumberFormat="1" applyFont="1" applyFill="1" applyBorder="1" applyAlignment="1" applyProtection="1">
      <alignment horizontal="right" vertical="top"/>
      <protection locked="0" hidden="1"/>
    </xf>
    <xf numFmtId="165" fontId="3" fillId="0" borderId="4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right" vertical="top" wrapText="1"/>
    </xf>
    <xf numFmtId="43" fontId="3" fillId="0" borderId="28" xfId="1" applyFont="1" applyFill="1" applyBorder="1" applyAlignment="1" applyProtection="1">
      <alignment horizontal="right" vertical="top"/>
      <protection hidden="1"/>
    </xf>
    <xf numFmtId="165" fontId="6" fillId="0" borderId="4" xfId="1" applyNumberFormat="1" applyFont="1" applyFill="1" applyBorder="1" applyAlignment="1" applyProtection="1">
      <alignment horizontal="right" vertical="top" wrapText="1"/>
      <protection hidden="1"/>
    </xf>
    <xf numFmtId="165" fontId="3" fillId="0" borderId="3" xfId="1" applyNumberFormat="1" applyFont="1" applyFill="1" applyBorder="1" applyAlignment="1" applyProtection="1">
      <alignment horizontal="right" vertical="top"/>
      <protection hidden="1"/>
    </xf>
    <xf numFmtId="165" fontId="7" fillId="0" borderId="4" xfId="1" applyNumberFormat="1" applyFont="1" applyFill="1" applyBorder="1" applyAlignment="1" applyProtection="1">
      <alignment horizontal="right" vertical="top"/>
      <protection hidden="1"/>
    </xf>
    <xf numFmtId="165" fontId="7" fillId="0" borderId="4" xfId="1" applyNumberFormat="1" applyFont="1" applyFill="1" applyBorder="1" applyAlignment="1" applyProtection="1">
      <alignment horizontal="right" vertical="top" wrapText="1"/>
      <protection hidden="1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2" fontId="3" fillId="3" borderId="14" xfId="0" applyNumberFormat="1" applyFont="1" applyFill="1" applyBorder="1" applyAlignment="1" applyProtection="1">
      <alignment horizontal="center" vertical="center"/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2" fontId="3" fillId="3" borderId="16" xfId="0" applyNumberFormat="1" applyFont="1" applyFill="1" applyBorder="1" applyAlignment="1" applyProtection="1">
      <alignment horizontal="center" vertical="center"/>
      <protection locked="0"/>
    </xf>
    <xf numFmtId="2" fontId="3" fillId="3" borderId="17" xfId="0" applyNumberFormat="1" applyFont="1" applyFill="1" applyBorder="1" applyAlignment="1" applyProtection="1">
      <alignment horizontal="center" vertical="center"/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textRotation="255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3" fillId="0" borderId="0" xfId="0" applyFont="1"/>
    <xf numFmtId="0" fontId="7" fillId="0" borderId="0" xfId="0" applyFont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wrapText="1"/>
    </xf>
    <xf numFmtId="165" fontId="7" fillId="0" borderId="4" xfId="1" applyNumberFormat="1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3" fillId="0" borderId="4" xfId="1" applyNumberFormat="1" applyFont="1" applyFill="1" applyBorder="1" applyAlignment="1" applyProtection="1">
      <alignment horizontal="right" vertical="top"/>
      <protection hidden="1"/>
    </xf>
    <xf numFmtId="43" fontId="7" fillId="0" borderId="4" xfId="1" applyNumberFormat="1" applyFont="1" applyFill="1" applyBorder="1" applyAlignment="1" applyProtection="1">
      <alignment horizontal="right" vertical="top"/>
      <protection hidden="1"/>
    </xf>
    <xf numFmtId="43" fontId="2" fillId="0" borderId="4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rjeet.mathur\Downloads\ShareholdingPattern_30092025_Website.xlsx" TargetMode="External"/><Relationship Id="rId1" Type="http://schemas.openxmlformats.org/officeDocument/2006/relationships/externalLinkPath" Target="file:///C:\Users\surjeet.mathur\Downloads\ShareholdingPattern_30092025_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HP_21-07-2026\SHP_30.06.20226.xlsm" TargetMode="External"/><Relationship Id="rId1" Type="http://schemas.openxmlformats.org/officeDocument/2006/relationships/externalLinkPath" Target="file:///E:\SHP_21-07-2026\SHP_30.06.202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ory"/>
      <sheetName val="Table I"/>
      <sheetName val="Table II"/>
      <sheetName val="Table III"/>
      <sheetName val="Table IV"/>
    </sheetNames>
    <sheetDataSet>
      <sheetData sheetId="0"/>
      <sheetData sheetId="1"/>
      <sheetData sheetId="2"/>
      <sheetData sheetId="3"/>
      <sheetData sheetId="4">
        <row r="9">
          <cell r="P9">
            <v>0</v>
          </cell>
          <cell r="Q9">
            <v>0</v>
          </cell>
          <cell r="R9">
            <v>0</v>
          </cell>
        </row>
        <row r="10">
          <cell r="P10">
            <v>0</v>
          </cell>
          <cell r="Q10">
            <v>0</v>
          </cell>
          <cell r="R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GeneralInfo"/>
      <sheetName val="Declaration"/>
      <sheetName val="Summary"/>
      <sheetName val="Shareholding Pattern"/>
      <sheetName val="IndHUF"/>
      <sheetName val="SBO"/>
      <sheetName val="CGAndSG"/>
      <sheetName val="Banks"/>
      <sheetName val="OtherIND"/>
      <sheetName val="Individuals"/>
      <sheetName val="Government"/>
      <sheetName val="Institutions"/>
      <sheetName val="FPIPromoter"/>
      <sheetName val="OtherForeign"/>
      <sheetName val="Taxonomy"/>
      <sheetName val="MutuaFund"/>
      <sheetName val="VentureCap"/>
      <sheetName val="AIF"/>
      <sheetName val="FVC"/>
      <sheetName val="FPI_Insti"/>
      <sheetName val="Bank_Insti"/>
      <sheetName val="Insurance"/>
      <sheetName val="Bodies Corporate"/>
      <sheetName val="Foreign Companies"/>
      <sheetName val="Foreign Nationals"/>
      <sheetName val="Non Resident Indians (NRIs)"/>
      <sheetName val="Investor Education"/>
      <sheetName val="Trusts where any person"/>
      <sheetName val="Relatives of promoters"/>
      <sheetName val="Key Managerial Personnel"/>
      <sheetName val="Directors and their relatives"/>
      <sheetName val="Associate companies_Subsidiar"/>
      <sheetName val="Shareholding by Companies"/>
      <sheetName val="State Government_Governor"/>
      <sheetName val="CG&amp;SG&amp;PI"/>
      <sheetName val="Other_Insti (Foreign)"/>
      <sheetName val="Other_Insti"/>
      <sheetName val="Foreign Portfolio Category II"/>
      <sheetName val="Sovereign Wealth(Foreign)"/>
      <sheetName val="Foreign Direct Investment"/>
      <sheetName val="Other Financial Institutions"/>
      <sheetName val="Sovereign Wealth(Domestic)"/>
      <sheetName val="AssetReconstruct"/>
      <sheetName val="Pension"/>
      <sheetName val="Indivisual(aI)"/>
      <sheetName val="Indivisual(aII)"/>
      <sheetName val="NBFC"/>
      <sheetName val="EmpTrust"/>
      <sheetName val="OD"/>
      <sheetName val="Other_NonInsti"/>
      <sheetName val="Annexure B"/>
      <sheetName val="DRHolder"/>
      <sheetName val="EBT"/>
      <sheetName val="Unclaimed_Prom"/>
      <sheetName val="TextBlock"/>
      <sheetName val="PAC_Public"/>
      <sheetName val="Unclaimed_Public"/>
    </sheetNames>
    <sheetDataSet>
      <sheetData sheetId="0"/>
      <sheetData sheetId="1"/>
      <sheetData sheetId="2"/>
      <sheetData sheetId="3"/>
      <sheetData sheetId="4">
        <row r="78">
          <cell r="L78">
            <v>254927192</v>
          </cell>
        </row>
        <row r="79">
          <cell r="P79">
            <v>254927192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D18" sqref="D18"/>
    </sheetView>
  </sheetViews>
  <sheetFormatPr defaultColWidth="8.7109375" defaultRowHeight="12.75" x14ac:dyDescent="0.2"/>
  <cols>
    <col min="1" max="1" width="3.42578125" style="28" customWidth="1"/>
    <col min="2" max="2" width="8.7109375" style="28"/>
    <col min="3" max="3" width="100" style="28" customWidth="1"/>
    <col min="4" max="16384" width="8.7109375" style="28"/>
  </cols>
  <sheetData>
    <row r="1" spans="1:10" x14ac:dyDescent="0.2">
      <c r="A1" s="117" t="s">
        <v>275</v>
      </c>
      <c r="B1" s="117"/>
      <c r="C1" s="117"/>
      <c r="D1" s="117"/>
      <c r="E1" s="117"/>
    </row>
    <row r="2" spans="1:10" x14ac:dyDescent="0.2">
      <c r="A2" s="30">
        <v>1</v>
      </c>
      <c r="B2" s="117" t="s">
        <v>160</v>
      </c>
      <c r="C2" s="117"/>
      <c r="D2" s="117"/>
      <c r="E2" s="117"/>
    </row>
    <row r="3" spans="1:10" x14ac:dyDescent="0.2">
      <c r="A3" s="30">
        <v>2</v>
      </c>
      <c r="B3" s="117" t="s">
        <v>161</v>
      </c>
      <c r="C3" s="117"/>
      <c r="D3" s="117"/>
      <c r="E3" s="117"/>
    </row>
    <row r="4" spans="1:10" x14ac:dyDescent="0.2">
      <c r="A4" s="30">
        <v>3</v>
      </c>
      <c r="B4" s="117" t="s">
        <v>162</v>
      </c>
      <c r="C4" s="117"/>
      <c r="D4" s="117"/>
      <c r="E4" s="117"/>
    </row>
    <row r="5" spans="1:10" x14ac:dyDescent="0.2">
      <c r="A5" s="30"/>
      <c r="B5" s="117" t="s">
        <v>274</v>
      </c>
      <c r="C5" s="117"/>
      <c r="D5" s="117"/>
      <c r="E5" s="117"/>
    </row>
    <row r="6" spans="1:10" ht="13.5" thickBot="1" x14ac:dyDescent="0.25">
      <c r="A6" s="30">
        <v>4</v>
      </c>
      <c r="B6" s="117" t="s">
        <v>163</v>
      </c>
      <c r="C6" s="117"/>
      <c r="D6" s="117"/>
      <c r="E6" s="117"/>
    </row>
    <row r="7" spans="1:10" ht="13.5" thickBot="1" x14ac:dyDescent="0.25">
      <c r="A7" s="31"/>
      <c r="B7" s="32" t="s">
        <v>164</v>
      </c>
      <c r="C7" s="33" t="s">
        <v>1</v>
      </c>
      <c r="D7" s="33" t="s">
        <v>10</v>
      </c>
      <c r="E7" s="34" t="s">
        <v>4</v>
      </c>
    </row>
    <row r="8" spans="1:10" x14ac:dyDescent="0.2">
      <c r="A8" s="31"/>
      <c r="B8" s="35">
        <v>1</v>
      </c>
      <c r="C8" s="36" t="s">
        <v>3</v>
      </c>
      <c r="D8" s="36"/>
      <c r="E8" s="37" t="s">
        <v>4</v>
      </c>
    </row>
    <row r="9" spans="1:10" x14ac:dyDescent="0.2">
      <c r="A9" s="31"/>
      <c r="B9" s="38">
        <v>2</v>
      </c>
      <c r="C9" s="39" t="s">
        <v>165</v>
      </c>
      <c r="D9" s="39"/>
      <c r="E9" s="40" t="s">
        <v>4</v>
      </c>
    </row>
    <row r="10" spans="1:10" x14ac:dyDescent="0.2">
      <c r="A10" s="31"/>
      <c r="B10" s="38">
        <v>3</v>
      </c>
      <c r="C10" s="39" t="s">
        <v>166</v>
      </c>
      <c r="D10" s="39"/>
      <c r="E10" s="40" t="s">
        <v>4</v>
      </c>
      <c r="J10" s="116"/>
    </row>
    <row r="11" spans="1:10" x14ac:dyDescent="0.2">
      <c r="A11" s="31"/>
      <c r="B11" s="38">
        <f>B10+1</f>
        <v>4</v>
      </c>
      <c r="C11" s="41" t="s">
        <v>167</v>
      </c>
      <c r="D11" s="39"/>
      <c r="E11" s="40" t="s">
        <v>4</v>
      </c>
      <c r="J11" s="116"/>
    </row>
    <row r="12" spans="1:10" x14ac:dyDescent="0.2">
      <c r="A12" s="31"/>
      <c r="B12" s="38">
        <f t="shared" ref="B12:B18" si="0">B11+1</f>
        <v>5</v>
      </c>
      <c r="C12" s="41" t="s">
        <v>7</v>
      </c>
      <c r="D12" s="39"/>
      <c r="E12" s="40" t="s">
        <v>4</v>
      </c>
      <c r="J12" s="116"/>
    </row>
    <row r="13" spans="1:10" x14ac:dyDescent="0.2">
      <c r="A13" s="31"/>
      <c r="B13" s="38">
        <f t="shared" si="0"/>
        <v>6</v>
      </c>
      <c r="C13" s="41" t="s">
        <v>9</v>
      </c>
      <c r="D13" s="39"/>
      <c r="E13" s="40" t="s">
        <v>4</v>
      </c>
      <c r="J13" s="116"/>
    </row>
    <row r="14" spans="1:10" x14ac:dyDescent="0.2">
      <c r="A14" s="30"/>
      <c r="B14" s="38">
        <f t="shared" si="0"/>
        <v>7</v>
      </c>
      <c r="C14" s="41" t="s">
        <v>168</v>
      </c>
      <c r="D14" s="39" t="s">
        <v>10</v>
      </c>
      <c r="E14" s="40"/>
      <c r="J14" s="116"/>
    </row>
    <row r="15" spans="1:10" x14ac:dyDescent="0.2">
      <c r="A15" s="30"/>
      <c r="B15" s="38">
        <f t="shared" si="0"/>
        <v>8</v>
      </c>
      <c r="C15" s="41" t="s">
        <v>169</v>
      </c>
      <c r="D15" s="39"/>
      <c r="E15" s="40" t="s">
        <v>4</v>
      </c>
      <c r="J15" s="116"/>
    </row>
    <row r="16" spans="1:10" x14ac:dyDescent="0.2">
      <c r="A16" s="30"/>
      <c r="B16" s="38">
        <f t="shared" si="0"/>
        <v>9</v>
      </c>
      <c r="C16" s="41" t="s">
        <v>170</v>
      </c>
      <c r="D16" s="39"/>
      <c r="E16" s="40" t="s">
        <v>4</v>
      </c>
    </row>
    <row r="17" spans="1:5" ht="80.099999999999994" customHeight="1" x14ac:dyDescent="0.2">
      <c r="A17" s="42"/>
      <c r="B17" s="38">
        <f t="shared" si="0"/>
        <v>10</v>
      </c>
      <c r="C17" s="39" t="s">
        <v>171</v>
      </c>
      <c r="D17" s="39"/>
      <c r="E17" s="40" t="s">
        <v>4</v>
      </c>
    </row>
    <row r="18" spans="1:5" ht="13.5" thickBot="1" x14ac:dyDescent="0.25">
      <c r="A18" s="31"/>
      <c r="B18" s="43">
        <f t="shared" si="0"/>
        <v>11</v>
      </c>
      <c r="C18" s="44" t="s">
        <v>172</v>
      </c>
      <c r="D18" s="44"/>
      <c r="E18" s="45" t="s">
        <v>4</v>
      </c>
    </row>
  </sheetData>
  <mergeCells count="7">
    <mergeCell ref="J10:J15"/>
    <mergeCell ref="B2:E2"/>
    <mergeCell ref="B6:E6"/>
    <mergeCell ref="A1:E1"/>
    <mergeCell ref="B3:E3"/>
    <mergeCell ref="B4:E4"/>
    <mergeCell ref="B5:E5"/>
  </mergeCells>
  <pageMargins left="0.25" right="0.25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3"/>
  <sheetViews>
    <sheetView workbookViewId="0">
      <selection activeCell="T13" sqref="T13"/>
    </sheetView>
  </sheetViews>
  <sheetFormatPr defaultRowHeight="12.75" x14ac:dyDescent="0.2"/>
  <cols>
    <col min="1" max="1" width="8" style="28" bestFit="1" customWidth="1"/>
    <col min="2" max="2" width="25.5703125" style="28" bestFit="1" customWidth="1"/>
    <col min="3" max="3" width="10" style="28" bestFit="1" customWidth="1"/>
    <col min="4" max="4" width="15.28515625" style="28" bestFit="1" customWidth="1"/>
    <col min="5" max="5" width="12.28515625" style="28" bestFit="1" customWidth="1"/>
    <col min="6" max="6" width="16.7109375" style="29" bestFit="1" customWidth="1"/>
    <col min="7" max="7" width="16" style="28" bestFit="1" customWidth="1"/>
    <col min="8" max="8" width="23" style="29" bestFit="1" customWidth="1"/>
    <col min="9" max="9" width="15.28515625" style="28" bestFit="1" customWidth="1"/>
    <col min="10" max="10" width="8.85546875" style="28" bestFit="1" customWidth="1"/>
    <col min="11" max="11" width="15.28515625" style="28" bestFit="1" customWidth="1"/>
    <col min="12" max="12" width="8.7109375" style="28" bestFit="1" customWidth="1"/>
    <col min="13" max="13" width="28.28515625" style="28" bestFit="1" customWidth="1"/>
    <col min="14" max="14" width="27.7109375" style="28" bestFit="1" customWidth="1"/>
    <col min="15" max="15" width="32.5703125" style="28" bestFit="1" customWidth="1"/>
    <col min="16" max="16" width="6.140625" style="28" bestFit="1" customWidth="1"/>
    <col min="17" max="17" width="10.5703125" style="28" bestFit="1" customWidth="1"/>
    <col min="18" max="18" width="12.5703125" style="28" bestFit="1" customWidth="1"/>
    <col min="19" max="19" width="10.5703125" style="28" bestFit="1" customWidth="1"/>
    <col min="20" max="20" width="21" style="28" bestFit="1" customWidth="1"/>
    <col min="21" max="16384" width="9.140625" style="28"/>
  </cols>
  <sheetData>
    <row r="1" spans="1:20" x14ac:dyDescent="0.2">
      <c r="A1" s="106" t="s">
        <v>275</v>
      </c>
      <c r="B1" s="107" t="s">
        <v>11</v>
      </c>
      <c r="C1" s="107" t="s">
        <v>11</v>
      </c>
      <c r="D1" s="107" t="s">
        <v>11</v>
      </c>
      <c r="E1" s="107" t="s">
        <v>11</v>
      </c>
      <c r="F1" s="123" t="s">
        <v>11</v>
      </c>
      <c r="G1" s="107" t="s">
        <v>11</v>
      </c>
      <c r="H1" s="123" t="s">
        <v>11</v>
      </c>
      <c r="I1" s="107" t="s">
        <v>11</v>
      </c>
      <c r="J1" s="107" t="s">
        <v>11</v>
      </c>
      <c r="K1" s="107" t="s">
        <v>11</v>
      </c>
      <c r="L1" s="107" t="s">
        <v>11</v>
      </c>
      <c r="M1" s="107" t="s">
        <v>11</v>
      </c>
      <c r="N1" s="107" t="s">
        <v>11</v>
      </c>
      <c r="O1" s="107" t="s">
        <v>11</v>
      </c>
      <c r="P1" s="107" t="s">
        <v>11</v>
      </c>
      <c r="Q1" s="107" t="s">
        <v>11</v>
      </c>
      <c r="R1" s="107" t="s">
        <v>11</v>
      </c>
      <c r="S1" s="107" t="s">
        <v>11</v>
      </c>
      <c r="T1" s="108" t="s">
        <v>11</v>
      </c>
    </row>
    <row r="2" spans="1:20" x14ac:dyDescent="0.2">
      <c r="A2" s="106" t="s">
        <v>173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</row>
    <row r="3" spans="1:20" x14ac:dyDescent="0.2">
      <c r="A3" s="106" t="s">
        <v>274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8"/>
    </row>
    <row r="4" spans="1:20" x14ac:dyDescent="0.2">
      <c r="A4" s="106" t="s">
        <v>174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</row>
    <row r="5" spans="1:20" ht="44.25" customHeight="1" x14ac:dyDescent="0.2">
      <c r="A5" s="118" t="s">
        <v>262</v>
      </c>
      <c r="B5" s="124" t="s">
        <v>256</v>
      </c>
      <c r="C5" s="118" t="s">
        <v>263</v>
      </c>
      <c r="D5" s="118" t="s">
        <v>178</v>
      </c>
      <c r="E5" s="118" t="s">
        <v>179</v>
      </c>
      <c r="F5" s="125" t="s">
        <v>180</v>
      </c>
      <c r="G5" s="118" t="s">
        <v>181</v>
      </c>
      <c r="H5" s="125" t="s">
        <v>264</v>
      </c>
      <c r="I5" s="121" t="s">
        <v>183</v>
      </c>
      <c r="J5" s="128" t="s">
        <v>19</v>
      </c>
      <c r="K5" s="128" t="s">
        <v>19</v>
      </c>
      <c r="L5" s="122" t="s">
        <v>19</v>
      </c>
      <c r="M5" s="118" t="s">
        <v>265</v>
      </c>
      <c r="N5" s="118" t="s">
        <v>266</v>
      </c>
      <c r="O5" s="118" t="s">
        <v>267</v>
      </c>
      <c r="P5" s="121" t="s">
        <v>268</v>
      </c>
      <c r="Q5" s="122" t="s">
        <v>23</v>
      </c>
      <c r="R5" s="121" t="s">
        <v>269</v>
      </c>
      <c r="S5" s="122" t="s">
        <v>24</v>
      </c>
      <c r="T5" s="118" t="s">
        <v>270</v>
      </c>
    </row>
    <row r="6" spans="1:20" x14ac:dyDescent="0.2">
      <c r="A6" s="119" t="s">
        <v>12</v>
      </c>
      <c r="B6" s="124"/>
      <c r="C6" s="119" t="s">
        <v>13</v>
      </c>
      <c r="D6" s="119" t="s">
        <v>14</v>
      </c>
      <c r="E6" s="119" t="s">
        <v>15</v>
      </c>
      <c r="F6" s="126"/>
      <c r="G6" s="119" t="s">
        <v>17</v>
      </c>
      <c r="H6" s="126" t="s">
        <v>18</v>
      </c>
      <c r="I6" s="121" t="s">
        <v>27</v>
      </c>
      <c r="J6" s="128" t="s">
        <v>27</v>
      </c>
      <c r="K6" s="122" t="s">
        <v>27</v>
      </c>
      <c r="L6" s="118" t="s">
        <v>28</v>
      </c>
      <c r="M6" s="119" t="s">
        <v>20</v>
      </c>
      <c r="N6" s="119" t="s">
        <v>21</v>
      </c>
      <c r="O6" s="119" t="s">
        <v>22</v>
      </c>
      <c r="P6" s="118" t="s">
        <v>29</v>
      </c>
      <c r="Q6" s="118" t="s">
        <v>30</v>
      </c>
      <c r="R6" s="118" t="s">
        <v>29</v>
      </c>
      <c r="S6" s="118" t="s">
        <v>30</v>
      </c>
      <c r="T6" s="119" t="s">
        <v>26</v>
      </c>
    </row>
    <row r="7" spans="1:20" ht="24.75" customHeight="1" x14ac:dyDescent="0.2">
      <c r="A7" s="120" t="s">
        <v>12</v>
      </c>
      <c r="B7" s="124"/>
      <c r="C7" s="120" t="s">
        <v>13</v>
      </c>
      <c r="D7" s="120" t="s">
        <v>14</v>
      </c>
      <c r="E7" s="120" t="s">
        <v>15</v>
      </c>
      <c r="F7" s="127"/>
      <c r="G7" s="120" t="s">
        <v>17</v>
      </c>
      <c r="H7" s="127" t="s">
        <v>18</v>
      </c>
      <c r="I7" s="129" t="s">
        <v>31</v>
      </c>
      <c r="J7" s="129" t="s">
        <v>32</v>
      </c>
      <c r="K7" s="129" t="s">
        <v>33</v>
      </c>
      <c r="L7" s="120" t="s">
        <v>28</v>
      </c>
      <c r="M7" s="120" t="s">
        <v>20</v>
      </c>
      <c r="N7" s="120" t="s">
        <v>21</v>
      </c>
      <c r="O7" s="120" t="s">
        <v>22</v>
      </c>
      <c r="P7" s="120" t="s">
        <v>29</v>
      </c>
      <c r="Q7" s="120" t="s">
        <v>30</v>
      </c>
      <c r="R7" s="120" t="s">
        <v>29</v>
      </c>
      <c r="S7" s="120" t="s">
        <v>30</v>
      </c>
      <c r="T7" s="120" t="s">
        <v>26</v>
      </c>
    </row>
    <row r="8" spans="1:20" x14ac:dyDescent="0.2">
      <c r="A8" s="1" t="s">
        <v>48</v>
      </c>
      <c r="B8" s="1" t="s">
        <v>49</v>
      </c>
      <c r="C8" s="57">
        <v>45</v>
      </c>
      <c r="D8" s="57">
        <v>131470456</v>
      </c>
      <c r="E8" s="27" t="s">
        <v>175</v>
      </c>
      <c r="F8" s="27" t="s">
        <v>175</v>
      </c>
      <c r="G8" s="57">
        <v>131470456</v>
      </c>
      <c r="H8" s="140">
        <v>51.57</v>
      </c>
      <c r="I8" s="57">
        <v>131470456</v>
      </c>
      <c r="J8" s="57" t="s">
        <v>0</v>
      </c>
      <c r="K8" s="57">
        <v>131470456</v>
      </c>
      <c r="L8" s="140">
        <v>51.57</v>
      </c>
      <c r="M8" s="27" t="s">
        <v>175</v>
      </c>
      <c r="N8" s="57">
        <v>131470456</v>
      </c>
      <c r="O8" s="140">
        <v>51.57</v>
      </c>
      <c r="P8" s="27" t="s">
        <v>175</v>
      </c>
      <c r="Q8" s="85">
        <f>'[1]Table II'!O72</f>
        <v>0</v>
      </c>
      <c r="R8" s="57">
        <v>4415000</v>
      </c>
      <c r="S8" s="140">
        <v>3.36</v>
      </c>
      <c r="T8" s="57">
        <v>131470082</v>
      </c>
    </row>
    <row r="9" spans="1:20" x14ac:dyDescent="0.2">
      <c r="A9" s="1" t="s">
        <v>50</v>
      </c>
      <c r="B9" s="1" t="s">
        <v>51</v>
      </c>
      <c r="C9" s="57">
        <v>64112</v>
      </c>
      <c r="D9" s="57">
        <v>123456736</v>
      </c>
      <c r="E9" s="27" t="s">
        <v>175</v>
      </c>
      <c r="F9" s="27" t="s">
        <v>175</v>
      </c>
      <c r="G9" s="57">
        <v>123456736</v>
      </c>
      <c r="H9" s="140">
        <v>48.43</v>
      </c>
      <c r="I9" s="57">
        <v>123456736</v>
      </c>
      <c r="J9" s="57" t="s">
        <v>0</v>
      </c>
      <c r="K9" s="57">
        <v>123456736</v>
      </c>
      <c r="L9" s="140">
        <v>48.43</v>
      </c>
      <c r="M9" s="27" t="s">
        <v>175</v>
      </c>
      <c r="N9" s="57">
        <v>123456736</v>
      </c>
      <c r="O9" s="140">
        <v>48.43</v>
      </c>
      <c r="P9" s="27" t="s">
        <v>175</v>
      </c>
      <c r="Q9" s="85">
        <f>'[1]Table III'!O64</f>
        <v>0</v>
      </c>
      <c r="R9" s="85">
        <f>'[1]Table III'!P64</f>
        <v>0</v>
      </c>
      <c r="S9" s="85">
        <f>'[1]Table III'!Q64</f>
        <v>0</v>
      </c>
      <c r="T9" s="86">
        <v>122220872</v>
      </c>
    </row>
    <row r="10" spans="1:20" x14ac:dyDescent="0.2">
      <c r="A10" s="1" t="s">
        <v>52</v>
      </c>
      <c r="B10" s="1" t="s">
        <v>53</v>
      </c>
      <c r="C10" s="27" t="s">
        <v>175</v>
      </c>
      <c r="D10" s="27" t="s">
        <v>175</v>
      </c>
      <c r="E10" s="27" t="s">
        <v>0</v>
      </c>
      <c r="F10" s="27" t="s">
        <v>175</v>
      </c>
      <c r="G10" s="27" t="s">
        <v>175</v>
      </c>
      <c r="H10" s="27" t="s">
        <v>175</v>
      </c>
      <c r="I10" s="27" t="s">
        <v>175</v>
      </c>
      <c r="J10" s="27" t="s">
        <v>175</v>
      </c>
      <c r="K10" s="27" t="s">
        <v>175</v>
      </c>
      <c r="L10" s="27" t="s">
        <v>175</v>
      </c>
      <c r="M10" s="27" t="s">
        <v>175</v>
      </c>
      <c r="N10" s="27" t="s">
        <v>175</v>
      </c>
      <c r="O10" s="27" t="s">
        <v>175</v>
      </c>
      <c r="P10" s="27" t="s">
        <v>0</v>
      </c>
      <c r="Q10" s="85">
        <f>'[1]Table IV'!P11</f>
        <v>0</v>
      </c>
      <c r="R10" s="85">
        <f>'[1]Table IV'!Q11</f>
        <v>0</v>
      </c>
      <c r="S10" s="85">
        <f>'[1]Table IV'!R11</f>
        <v>0</v>
      </c>
      <c r="T10" s="27" t="s">
        <v>175</v>
      </c>
    </row>
    <row r="11" spans="1:20" x14ac:dyDescent="0.2">
      <c r="A11" s="1" t="s">
        <v>54</v>
      </c>
      <c r="B11" s="1" t="s">
        <v>55</v>
      </c>
      <c r="C11" s="27" t="s">
        <v>175</v>
      </c>
      <c r="D11" s="27" t="s">
        <v>175</v>
      </c>
      <c r="E11" s="27" t="s">
        <v>175</v>
      </c>
      <c r="F11" s="27" t="s">
        <v>175</v>
      </c>
      <c r="G11" s="27" t="s">
        <v>175</v>
      </c>
      <c r="H11" s="27" t="s">
        <v>175</v>
      </c>
      <c r="I11" s="27" t="s">
        <v>175</v>
      </c>
      <c r="J11" s="27" t="s">
        <v>175</v>
      </c>
      <c r="K11" s="27" t="s">
        <v>175</v>
      </c>
      <c r="L11" s="27" t="s">
        <v>175</v>
      </c>
      <c r="M11" s="27" t="s">
        <v>175</v>
      </c>
      <c r="N11" s="27" t="s">
        <v>175</v>
      </c>
      <c r="O11" s="27" t="s">
        <v>175</v>
      </c>
      <c r="P11" s="27" t="s">
        <v>175</v>
      </c>
      <c r="Q11" s="85">
        <f>'[1]Table IV'!P9</f>
        <v>0</v>
      </c>
      <c r="R11" s="85">
        <f>'[1]Table IV'!Q9</f>
        <v>0</v>
      </c>
      <c r="S11" s="85">
        <f>'[1]Table IV'!R9</f>
        <v>0</v>
      </c>
      <c r="T11" s="27" t="s">
        <v>175</v>
      </c>
    </row>
    <row r="12" spans="1:20" x14ac:dyDescent="0.2">
      <c r="A12" s="1" t="s">
        <v>56</v>
      </c>
      <c r="B12" s="1" t="s">
        <v>57</v>
      </c>
      <c r="C12" s="27" t="s">
        <v>175</v>
      </c>
      <c r="D12" s="27" t="s">
        <v>175</v>
      </c>
      <c r="E12" s="27" t="s">
        <v>175</v>
      </c>
      <c r="F12" s="27" t="s">
        <v>175</v>
      </c>
      <c r="G12" s="27" t="s">
        <v>175</v>
      </c>
      <c r="H12" s="27" t="s">
        <v>175</v>
      </c>
      <c r="I12" s="27" t="s">
        <v>175</v>
      </c>
      <c r="J12" s="27" t="s">
        <v>175</v>
      </c>
      <c r="K12" s="27" t="s">
        <v>175</v>
      </c>
      <c r="L12" s="27" t="s">
        <v>175</v>
      </c>
      <c r="M12" s="27" t="s">
        <v>175</v>
      </c>
      <c r="N12" s="27" t="s">
        <v>175</v>
      </c>
      <c r="O12" s="27" t="s">
        <v>175</v>
      </c>
      <c r="P12" s="27" t="s">
        <v>175</v>
      </c>
      <c r="Q12" s="85">
        <f>'[1]Table IV'!P10</f>
        <v>0</v>
      </c>
      <c r="R12" s="85">
        <f>'[1]Table IV'!Q10</f>
        <v>0</v>
      </c>
      <c r="S12" s="85">
        <f>'[1]Table IV'!R10</f>
        <v>0</v>
      </c>
      <c r="T12" s="27" t="s">
        <v>175</v>
      </c>
    </row>
    <row r="13" spans="1:20" x14ac:dyDescent="0.2">
      <c r="A13" s="1"/>
      <c r="B13" s="5" t="s">
        <v>33</v>
      </c>
      <c r="C13" s="87">
        <v>64157</v>
      </c>
      <c r="D13" s="87">
        <v>254927192</v>
      </c>
      <c r="E13" s="49" t="s">
        <v>175</v>
      </c>
      <c r="F13" s="49" t="s">
        <v>175</v>
      </c>
      <c r="G13" s="87">
        <v>254927192</v>
      </c>
      <c r="H13" s="141">
        <v>100</v>
      </c>
      <c r="I13" s="87">
        <v>254927192</v>
      </c>
      <c r="J13" s="87" t="s">
        <v>0</v>
      </c>
      <c r="K13" s="87">
        <v>254927192</v>
      </c>
      <c r="L13" s="141">
        <v>100</v>
      </c>
      <c r="M13" s="49" t="s">
        <v>175</v>
      </c>
      <c r="N13" s="87">
        <v>254927192</v>
      </c>
      <c r="O13" s="141">
        <v>100</v>
      </c>
      <c r="P13" s="49" t="s">
        <v>175</v>
      </c>
      <c r="Q13" s="88">
        <f t="shared" ref="Q13" si="0">SUM(Q8:Q10)</f>
        <v>0</v>
      </c>
      <c r="R13" s="87">
        <v>4415000</v>
      </c>
      <c r="S13" s="141">
        <v>1.73</v>
      </c>
      <c r="T13" s="87">
        <v>253690954</v>
      </c>
    </row>
  </sheetData>
  <mergeCells count="28">
    <mergeCell ref="A1:T1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I6:K6"/>
    <mergeCell ref="I7"/>
    <mergeCell ref="J7"/>
    <mergeCell ref="K7"/>
    <mergeCell ref="L6:L7"/>
    <mergeCell ref="M5:M7"/>
    <mergeCell ref="A3:T3"/>
    <mergeCell ref="A4:T4"/>
    <mergeCell ref="A2:T2"/>
    <mergeCell ref="T5:T7"/>
    <mergeCell ref="R5:S5"/>
    <mergeCell ref="R6:R7"/>
    <mergeCell ref="S6:S7"/>
    <mergeCell ref="N5:N7"/>
    <mergeCell ref="O5:O7"/>
    <mergeCell ref="P5:Q5"/>
    <mergeCell ref="P6:P7"/>
    <mergeCell ref="Q6:Q7"/>
  </mergeCells>
  <pageMargins left="0.25" right="0.25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0"/>
  <sheetViews>
    <sheetView zoomScaleNormal="100" workbookViewId="0">
      <selection activeCell="N70" sqref="N70"/>
    </sheetView>
  </sheetViews>
  <sheetFormatPr defaultRowHeight="15" x14ac:dyDescent="0.25"/>
  <cols>
    <col min="1" max="1" width="6" bestFit="1" customWidth="1"/>
    <col min="2" max="2" width="45.42578125" bestFit="1" customWidth="1"/>
    <col min="3" max="3" width="10.85546875" bestFit="1" customWidth="1"/>
    <col min="4" max="4" width="15" customWidth="1"/>
    <col min="5" max="5" width="12" bestFit="1" customWidth="1"/>
    <col min="6" max="6" width="16.28515625" bestFit="1" customWidth="1"/>
    <col min="7" max="7" width="18.42578125" customWidth="1"/>
    <col min="8" max="8" width="25.5703125" customWidth="1"/>
    <col min="9" max="9" width="15.85546875" customWidth="1"/>
    <col min="10" max="10" width="5.140625" bestFit="1" customWidth="1"/>
    <col min="11" max="11" width="16.5703125" customWidth="1"/>
    <col min="12" max="12" width="14" customWidth="1"/>
    <col min="13" max="13" width="24.5703125" bestFit="1" customWidth="1"/>
    <col min="14" max="14" width="31.7109375" bestFit="1" customWidth="1"/>
    <col min="15" max="15" width="11.5703125" customWidth="1"/>
    <col min="16" max="16" width="11.5703125" bestFit="1" customWidth="1"/>
    <col min="17" max="17" width="14.7109375" customWidth="1"/>
    <col min="18" max="18" width="11.5703125" bestFit="1" customWidth="1"/>
    <col min="19" max="19" width="16.5703125" bestFit="1" customWidth="1"/>
    <col min="20" max="22" width="7.28515625" bestFit="1" customWidth="1"/>
  </cols>
  <sheetData>
    <row r="1" spans="1:22" x14ac:dyDescent="0.25">
      <c r="A1" s="109" t="s">
        <v>58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2" x14ac:dyDescent="0.25">
      <c r="A2" s="134" t="s">
        <v>173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x14ac:dyDescent="0.25">
      <c r="A3" s="134" t="s">
        <v>274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2" x14ac:dyDescent="0.25">
      <c r="A4" s="134" t="s">
        <v>174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ht="60" customHeight="1" x14ac:dyDescent="0.25">
      <c r="A5" s="129"/>
      <c r="B5" s="133" t="s">
        <v>176</v>
      </c>
      <c r="C5" s="129" t="s">
        <v>177</v>
      </c>
      <c r="D5" s="129" t="s">
        <v>178</v>
      </c>
      <c r="E5" s="129" t="s">
        <v>179</v>
      </c>
      <c r="F5" s="129" t="s">
        <v>180</v>
      </c>
      <c r="G5" s="129" t="s">
        <v>181</v>
      </c>
      <c r="H5" s="131" t="s">
        <v>182</v>
      </c>
      <c r="I5" s="129" t="s">
        <v>183</v>
      </c>
      <c r="J5" s="129"/>
      <c r="K5" s="129"/>
      <c r="L5" s="129"/>
      <c r="M5" s="129" t="s">
        <v>184</v>
      </c>
      <c r="N5" s="132" t="s">
        <v>185</v>
      </c>
      <c r="O5" s="129" t="s">
        <v>186</v>
      </c>
      <c r="P5" s="129"/>
      <c r="Q5" s="129" t="s">
        <v>187</v>
      </c>
      <c r="R5" s="129"/>
      <c r="S5" s="129" t="s">
        <v>188</v>
      </c>
      <c r="T5" s="130" t="s">
        <v>90</v>
      </c>
      <c r="U5" s="130"/>
      <c r="V5" s="130"/>
    </row>
    <row r="6" spans="1:22" ht="39.950000000000003" customHeight="1" x14ac:dyDescent="0.25">
      <c r="A6" s="129"/>
      <c r="B6" s="133"/>
      <c r="C6" s="129"/>
      <c r="D6" s="129"/>
      <c r="E6" s="129"/>
      <c r="F6" s="129"/>
      <c r="G6" s="129"/>
      <c r="H6" s="131"/>
      <c r="I6" s="129" t="s">
        <v>27</v>
      </c>
      <c r="J6" s="129"/>
      <c r="K6" s="129"/>
      <c r="L6" s="131" t="s">
        <v>189</v>
      </c>
      <c r="M6" s="129"/>
      <c r="N6" s="132"/>
      <c r="O6" s="129" t="s">
        <v>190</v>
      </c>
      <c r="P6" s="132" t="s">
        <v>191</v>
      </c>
      <c r="Q6" s="129" t="s">
        <v>192</v>
      </c>
      <c r="R6" s="132" t="s">
        <v>193</v>
      </c>
      <c r="S6" s="129"/>
      <c r="T6" s="130" t="s">
        <v>194</v>
      </c>
      <c r="U6" s="130"/>
      <c r="V6" s="130"/>
    </row>
    <row r="7" spans="1:22" ht="39.950000000000003" customHeight="1" x14ac:dyDescent="0.25">
      <c r="A7" s="129"/>
      <c r="B7" s="133"/>
      <c r="C7" s="129"/>
      <c r="D7" s="129"/>
      <c r="E7" s="129"/>
      <c r="F7" s="129"/>
      <c r="G7" s="129"/>
      <c r="H7" s="131"/>
      <c r="I7" s="6" t="s">
        <v>195</v>
      </c>
      <c r="J7" s="6" t="s">
        <v>196</v>
      </c>
      <c r="K7" s="6" t="s">
        <v>33</v>
      </c>
      <c r="L7" s="131"/>
      <c r="M7" s="129"/>
      <c r="N7" s="132"/>
      <c r="O7" s="129"/>
      <c r="P7" s="132"/>
      <c r="Q7" s="129"/>
      <c r="R7" s="132"/>
      <c r="S7" s="129"/>
      <c r="T7" s="12" t="s">
        <v>197</v>
      </c>
      <c r="U7" s="12" t="s">
        <v>198</v>
      </c>
      <c r="V7" s="12" t="s">
        <v>199</v>
      </c>
    </row>
    <row r="8" spans="1:22" x14ac:dyDescent="0.25">
      <c r="A8" s="13">
        <v>1</v>
      </c>
      <c r="B8" s="11" t="s">
        <v>64</v>
      </c>
      <c r="C8" s="14"/>
      <c r="D8" s="46"/>
      <c r="E8" s="46"/>
      <c r="F8" s="14"/>
      <c r="G8" s="14"/>
      <c r="H8" s="47"/>
      <c r="I8" s="48"/>
      <c r="J8" s="48"/>
      <c r="K8" s="46"/>
      <c r="L8" s="47"/>
      <c r="M8" s="46"/>
      <c r="N8" s="14"/>
      <c r="O8" s="48"/>
      <c r="P8" s="14"/>
      <c r="Q8" s="46"/>
      <c r="R8" s="14"/>
      <c r="S8" s="49"/>
      <c r="T8" s="15"/>
      <c r="U8" s="15"/>
      <c r="V8" s="15"/>
    </row>
    <row r="9" spans="1:22" x14ac:dyDescent="0.25">
      <c r="A9" s="13" t="s">
        <v>65</v>
      </c>
      <c r="B9" s="11" t="s">
        <v>66</v>
      </c>
      <c r="C9" s="49">
        <f>COUNT(A10:A41)</f>
        <v>32</v>
      </c>
      <c r="D9" s="50">
        <f t="shared" ref="D9:I9" si="0">SUM(D10:D41)</f>
        <v>38867857</v>
      </c>
      <c r="E9" s="50">
        <f t="shared" si="0"/>
        <v>0</v>
      </c>
      <c r="F9" s="50">
        <f t="shared" si="0"/>
        <v>0</v>
      </c>
      <c r="G9" s="50">
        <f t="shared" si="0"/>
        <v>38867857</v>
      </c>
      <c r="H9" s="51">
        <f t="shared" si="0"/>
        <v>15.249999999999998</v>
      </c>
      <c r="I9" s="50">
        <f t="shared" si="0"/>
        <v>38867857</v>
      </c>
      <c r="J9" s="52">
        <v>0</v>
      </c>
      <c r="K9" s="50">
        <f>SUM(K10:K41)</f>
        <v>38867857</v>
      </c>
      <c r="L9" s="51">
        <f>SUM(L10:L41)</f>
        <v>15.249999999999998</v>
      </c>
      <c r="M9" s="50">
        <f>SUM(M10:M41)</f>
        <v>0</v>
      </c>
      <c r="N9" s="51">
        <f>H9</f>
        <v>15.249999999999998</v>
      </c>
      <c r="O9" s="50">
        <f>SUM(O10:O41)</f>
        <v>0</v>
      </c>
      <c r="P9" s="50">
        <f>SUM(P10:P41)</f>
        <v>0</v>
      </c>
      <c r="Q9" s="50">
        <f>SUM(Q10:Q41)</f>
        <v>4415000</v>
      </c>
      <c r="R9" s="51">
        <f>Q9/G9%</f>
        <v>11.359000317408803</v>
      </c>
      <c r="S9" s="50">
        <f>SUM(S10:S41)</f>
        <v>38867483</v>
      </c>
      <c r="T9" s="17"/>
      <c r="U9" s="17"/>
      <c r="V9" s="17"/>
    </row>
    <row r="10" spans="1:22" s="8" customFormat="1" ht="13.5" x14ac:dyDescent="0.25">
      <c r="A10" s="18">
        <v>1</v>
      </c>
      <c r="B10" s="19" t="s">
        <v>200</v>
      </c>
      <c r="C10" s="20"/>
      <c r="D10" s="52">
        <v>29230761</v>
      </c>
      <c r="E10" s="20">
        <v>0</v>
      </c>
      <c r="F10" s="53">
        <v>0</v>
      </c>
      <c r="G10" s="27">
        <f t="shared" ref="G10:G41" si="1">+IFERROR(IF(COUNT(D10:F10),ROUND(SUM(D10:F10),0),""),"")</f>
        <v>29230761</v>
      </c>
      <c r="H10" s="20">
        <f>+IFERROR(IF(COUNT(G10),ROUND(G10/'[2]Shareholding Pattern'!$L$78*100,2),""),0)</f>
        <v>11.47</v>
      </c>
      <c r="I10" s="52">
        <f t="shared" ref="I10:I41" si="2">IF(D10="","",D10)</f>
        <v>29230761</v>
      </c>
      <c r="J10" s="53">
        <v>0</v>
      </c>
      <c r="K10" s="52">
        <f>I10</f>
        <v>29230761</v>
      </c>
      <c r="L10" s="20">
        <f>+IFERROR(IF(COUNT(K10),ROUND(K10/('[2]Shareholding Pattern'!$P$79)*100,2),""),0)</f>
        <v>11.47</v>
      </c>
      <c r="M10" s="54">
        <v>0</v>
      </c>
      <c r="N10" s="54">
        <f>H10</f>
        <v>11.47</v>
      </c>
      <c r="O10" s="53">
        <v>0</v>
      </c>
      <c r="P10" s="53">
        <v>0</v>
      </c>
      <c r="Q10" s="52">
        <v>4400000</v>
      </c>
      <c r="R10" s="20">
        <f t="shared" ref="R10:R41" si="3">+IFERROR(IF(COUNT(Q10),ROUND(SUM(Q10)/SUM(C10)*100,2),""),0)</f>
        <v>0</v>
      </c>
      <c r="S10" s="53">
        <v>29230761</v>
      </c>
      <c r="T10" s="21"/>
      <c r="U10" s="21"/>
      <c r="V10" s="21"/>
    </row>
    <row r="11" spans="1:22" s="8" customFormat="1" ht="13.5" x14ac:dyDescent="0.25">
      <c r="A11" s="18">
        <v>2</v>
      </c>
      <c r="B11" s="19" t="s">
        <v>201</v>
      </c>
      <c r="C11" s="20"/>
      <c r="D11" s="52">
        <v>3517467</v>
      </c>
      <c r="E11" s="20">
        <v>0</v>
      </c>
      <c r="F11" s="53">
        <v>0</v>
      </c>
      <c r="G11" s="27">
        <f t="shared" si="1"/>
        <v>3517467</v>
      </c>
      <c r="H11" s="20">
        <f>+IFERROR(IF(COUNT(G11),ROUND(G11/'[2]Shareholding Pattern'!$L$78*100,2),""),0)</f>
        <v>1.38</v>
      </c>
      <c r="I11" s="52">
        <f t="shared" si="2"/>
        <v>3517467</v>
      </c>
      <c r="J11" s="53">
        <v>0</v>
      </c>
      <c r="K11" s="52">
        <f t="shared" ref="K11:K41" si="4">I11</f>
        <v>3517467</v>
      </c>
      <c r="L11" s="20">
        <f>+IFERROR(IF(COUNT(K11),ROUND(K11/('[2]Shareholding Pattern'!$P$79)*100,2),""),0)</f>
        <v>1.38</v>
      </c>
      <c r="M11" s="54">
        <v>0</v>
      </c>
      <c r="N11" s="54">
        <f t="shared" ref="N11:N70" si="5">H11</f>
        <v>1.38</v>
      </c>
      <c r="O11" s="53">
        <v>0</v>
      </c>
      <c r="P11" s="53">
        <v>0</v>
      </c>
      <c r="Q11" s="53">
        <v>0</v>
      </c>
      <c r="R11" s="20">
        <f t="shared" si="3"/>
        <v>0</v>
      </c>
      <c r="S11" s="53">
        <v>3517467</v>
      </c>
      <c r="T11" s="21"/>
      <c r="U11" s="21"/>
      <c r="V11" s="21"/>
    </row>
    <row r="12" spans="1:22" s="8" customFormat="1" ht="13.5" x14ac:dyDescent="0.25">
      <c r="A12" s="18">
        <v>3</v>
      </c>
      <c r="B12" s="19" t="s">
        <v>202</v>
      </c>
      <c r="C12" s="20"/>
      <c r="D12" s="52">
        <v>816000</v>
      </c>
      <c r="E12" s="20">
        <v>0</v>
      </c>
      <c r="F12" s="53">
        <v>0</v>
      </c>
      <c r="G12" s="27">
        <f t="shared" si="1"/>
        <v>816000</v>
      </c>
      <c r="H12" s="20">
        <f>+IFERROR(IF(COUNT(G12),ROUND(G12/'[2]Shareholding Pattern'!$L$78*100,2),""),0)</f>
        <v>0.32</v>
      </c>
      <c r="I12" s="52">
        <f t="shared" si="2"/>
        <v>816000</v>
      </c>
      <c r="J12" s="53">
        <v>0</v>
      </c>
      <c r="K12" s="52">
        <f t="shared" si="4"/>
        <v>816000</v>
      </c>
      <c r="L12" s="20">
        <f>+IFERROR(IF(COUNT(K12),ROUND(K12/('[2]Shareholding Pattern'!$P$79)*100,2),""),0)</f>
        <v>0.32</v>
      </c>
      <c r="M12" s="20">
        <v>0</v>
      </c>
      <c r="N12" s="54">
        <f t="shared" si="5"/>
        <v>0.32</v>
      </c>
      <c r="O12" s="53">
        <v>0</v>
      </c>
      <c r="P12" s="53">
        <v>0</v>
      </c>
      <c r="Q12" s="53">
        <v>0</v>
      </c>
      <c r="R12" s="20">
        <f t="shared" si="3"/>
        <v>0</v>
      </c>
      <c r="S12" s="53">
        <v>816000</v>
      </c>
      <c r="T12" s="21"/>
      <c r="U12" s="21"/>
      <c r="V12" s="21"/>
    </row>
    <row r="13" spans="1:22" s="8" customFormat="1" ht="13.5" x14ac:dyDescent="0.25">
      <c r="A13" s="18">
        <v>4</v>
      </c>
      <c r="B13" s="19" t="s">
        <v>203</v>
      </c>
      <c r="C13" s="20"/>
      <c r="D13" s="52">
        <v>717586</v>
      </c>
      <c r="E13" s="20">
        <v>0</v>
      </c>
      <c r="F13" s="53">
        <v>0</v>
      </c>
      <c r="G13" s="27">
        <f t="shared" si="1"/>
        <v>717586</v>
      </c>
      <c r="H13" s="20">
        <f>+IFERROR(IF(COUNT(G13),ROUND(G13/'[2]Shareholding Pattern'!$L$78*100,2),""),0)</f>
        <v>0.28000000000000003</v>
      </c>
      <c r="I13" s="52">
        <f t="shared" si="2"/>
        <v>717586</v>
      </c>
      <c r="J13" s="53">
        <v>0</v>
      </c>
      <c r="K13" s="52">
        <f t="shared" si="4"/>
        <v>717586</v>
      </c>
      <c r="L13" s="20">
        <f>+IFERROR(IF(COUNT(K13),ROUND(K13/('[2]Shareholding Pattern'!$P$79)*100,2),""),0)</f>
        <v>0.28000000000000003</v>
      </c>
      <c r="M13" s="54">
        <v>0</v>
      </c>
      <c r="N13" s="54">
        <f t="shared" si="5"/>
        <v>0.28000000000000003</v>
      </c>
      <c r="O13" s="53">
        <v>0</v>
      </c>
      <c r="P13" s="53">
        <v>0</v>
      </c>
      <c r="Q13" s="53">
        <v>0</v>
      </c>
      <c r="R13" s="20">
        <f t="shared" si="3"/>
        <v>0</v>
      </c>
      <c r="S13" s="53">
        <v>717586</v>
      </c>
      <c r="T13" s="21"/>
      <c r="U13" s="21"/>
      <c r="V13" s="21"/>
    </row>
    <row r="14" spans="1:22" s="8" customFormat="1" ht="13.5" x14ac:dyDescent="0.25">
      <c r="A14" s="18">
        <v>5</v>
      </c>
      <c r="B14" s="19" t="s">
        <v>204</v>
      </c>
      <c r="C14" s="20"/>
      <c r="D14" s="52">
        <v>642086</v>
      </c>
      <c r="E14" s="20">
        <v>0</v>
      </c>
      <c r="F14" s="53">
        <v>0</v>
      </c>
      <c r="G14" s="27">
        <f t="shared" si="1"/>
        <v>642086</v>
      </c>
      <c r="H14" s="20">
        <f>+IFERROR(IF(COUNT(G14),ROUND(G14/'[2]Shareholding Pattern'!$L$78*100,2),""),0)</f>
        <v>0.25</v>
      </c>
      <c r="I14" s="52">
        <f t="shared" si="2"/>
        <v>642086</v>
      </c>
      <c r="J14" s="53">
        <v>0</v>
      </c>
      <c r="K14" s="52">
        <f t="shared" si="4"/>
        <v>642086</v>
      </c>
      <c r="L14" s="20">
        <f>+IFERROR(IF(COUNT(K14),ROUND(K14/('[2]Shareholding Pattern'!$P$79)*100,2),""),0)</f>
        <v>0.25</v>
      </c>
      <c r="M14" s="54">
        <v>0</v>
      </c>
      <c r="N14" s="54">
        <f t="shared" si="5"/>
        <v>0.25</v>
      </c>
      <c r="O14" s="53">
        <v>0</v>
      </c>
      <c r="P14" s="53">
        <v>0</v>
      </c>
      <c r="Q14" s="53">
        <v>0</v>
      </c>
      <c r="R14" s="20">
        <f t="shared" si="3"/>
        <v>0</v>
      </c>
      <c r="S14" s="53">
        <v>642086</v>
      </c>
      <c r="T14" s="21"/>
      <c r="U14" s="21"/>
      <c r="V14" s="21"/>
    </row>
    <row r="15" spans="1:22" s="8" customFormat="1" ht="13.5" x14ac:dyDescent="0.25">
      <c r="A15" s="18">
        <v>6</v>
      </c>
      <c r="B15" s="19" t="s">
        <v>205</v>
      </c>
      <c r="C15" s="20"/>
      <c r="D15" s="52">
        <v>563148</v>
      </c>
      <c r="E15" s="20">
        <v>0</v>
      </c>
      <c r="F15" s="53">
        <v>0</v>
      </c>
      <c r="G15" s="27">
        <f t="shared" si="1"/>
        <v>563148</v>
      </c>
      <c r="H15" s="20">
        <f>+IFERROR(IF(COUNT(G15),ROUND(G15/'[2]Shareholding Pattern'!$L$78*100,2),""),0)</f>
        <v>0.22</v>
      </c>
      <c r="I15" s="52">
        <f t="shared" si="2"/>
        <v>563148</v>
      </c>
      <c r="J15" s="53">
        <v>0</v>
      </c>
      <c r="K15" s="52">
        <f t="shared" si="4"/>
        <v>563148</v>
      </c>
      <c r="L15" s="20">
        <f>+IFERROR(IF(COUNT(K15),ROUND(K15/('[2]Shareholding Pattern'!$P$79)*100,2),""),0)</f>
        <v>0.22</v>
      </c>
      <c r="M15" s="54">
        <v>0</v>
      </c>
      <c r="N15" s="54">
        <f t="shared" si="5"/>
        <v>0.22</v>
      </c>
      <c r="O15" s="53">
        <v>0</v>
      </c>
      <c r="P15" s="53">
        <v>0</v>
      </c>
      <c r="Q15" s="53">
        <v>0</v>
      </c>
      <c r="R15" s="20">
        <f t="shared" si="3"/>
        <v>0</v>
      </c>
      <c r="S15" s="53">
        <v>563148</v>
      </c>
      <c r="T15" s="21"/>
      <c r="U15" s="21"/>
      <c r="V15" s="21"/>
    </row>
    <row r="16" spans="1:22" s="8" customFormat="1" ht="13.5" x14ac:dyDescent="0.25">
      <c r="A16" s="18">
        <v>7</v>
      </c>
      <c r="B16" s="19" t="s">
        <v>67</v>
      </c>
      <c r="C16" s="20"/>
      <c r="D16" s="52">
        <v>400000</v>
      </c>
      <c r="E16" s="20">
        <v>0</v>
      </c>
      <c r="F16" s="53">
        <v>0</v>
      </c>
      <c r="G16" s="27">
        <f t="shared" si="1"/>
        <v>400000</v>
      </c>
      <c r="H16" s="20">
        <f>+IFERROR(IF(COUNT(G16),ROUND(G16/'[2]Shareholding Pattern'!$L$78*100,2),""),0)</f>
        <v>0.16</v>
      </c>
      <c r="I16" s="52">
        <f t="shared" si="2"/>
        <v>400000</v>
      </c>
      <c r="J16" s="53">
        <v>0</v>
      </c>
      <c r="K16" s="52">
        <f t="shared" si="4"/>
        <v>400000</v>
      </c>
      <c r="L16" s="20">
        <f>+IFERROR(IF(COUNT(K16),ROUND(K16/('[2]Shareholding Pattern'!$P$79)*100,2),""),0)</f>
        <v>0.16</v>
      </c>
      <c r="M16" s="54">
        <v>0</v>
      </c>
      <c r="N16" s="54">
        <f t="shared" si="5"/>
        <v>0.16</v>
      </c>
      <c r="O16" s="53">
        <v>0</v>
      </c>
      <c r="P16" s="53">
        <v>0</v>
      </c>
      <c r="Q16" s="53">
        <v>0</v>
      </c>
      <c r="R16" s="20">
        <f t="shared" si="3"/>
        <v>0</v>
      </c>
      <c r="S16" s="53">
        <v>400000</v>
      </c>
      <c r="T16" s="21"/>
      <c r="U16" s="21"/>
      <c r="V16" s="21"/>
    </row>
    <row r="17" spans="1:22" s="8" customFormat="1" ht="13.5" x14ac:dyDescent="0.25">
      <c r="A17" s="18">
        <v>8</v>
      </c>
      <c r="B17" s="19" t="s">
        <v>206</v>
      </c>
      <c r="C17" s="20"/>
      <c r="D17" s="52">
        <v>364800</v>
      </c>
      <c r="E17" s="20">
        <v>0</v>
      </c>
      <c r="F17" s="53">
        <v>0</v>
      </c>
      <c r="G17" s="27">
        <f t="shared" si="1"/>
        <v>364800</v>
      </c>
      <c r="H17" s="20">
        <f>+IFERROR(IF(COUNT(G17),ROUND(G17/'[2]Shareholding Pattern'!$L$78*100,2),""),0)</f>
        <v>0.14000000000000001</v>
      </c>
      <c r="I17" s="52">
        <f t="shared" si="2"/>
        <v>364800</v>
      </c>
      <c r="J17" s="53">
        <v>0</v>
      </c>
      <c r="K17" s="52">
        <f t="shared" si="4"/>
        <v>364800</v>
      </c>
      <c r="L17" s="20">
        <f>+IFERROR(IF(COUNT(K17),ROUND(K17/('[2]Shareholding Pattern'!$P$79)*100,2),""),0)</f>
        <v>0.14000000000000001</v>
      </c>
      <c r="M17" s="54">
        <v>0</v>
      </c>
      <c r="N17" s="54">
        <f t="shared" si="5"/>
        <v>0.14000000000000001</v>
      </c>
      <c r="O17" s="53">
        <v>0</v>
      </c>
      <c r="P17" s="53">
        <v>0</v>
      </c>
      <c r="Q17" s="53">
        <v>0</v>
      </c>
      <c r="R17" s="20">
        <f t="shared" si="3"/>
        <v>0</v>
      </c>
      <c r="S17" s="53">
        <v>364800</v>
      </c>
      <c r="T17" s="21"/>
      <c r="U17" s="21"/>
      <c r="V17" s="21"/>
    </row>
    <row r="18" spans="1:22" s="8" customFormat="1" ht="13.5" x14ac:dyDescent="0.25">
      <c r="A18" s="18">
        <v>9</v>
      </c>
      <c r="B18" s="19" t="s">
        <v>207</v>
      </c>
      <c r="C18" s="20"/>
      <c r="D18" s="52">
        <v>322423</v>
      </c>
      <c r="E18" s="20">
        <v>0</v>
      </c>
      <c r="F18" s="53">
        <v>0</v>
      </c>
      <c r="G18" s="27">
        <f t="shared" si="1"/>
        <v>322423</v>
      </c>
      <c r="H18" s="20">
        <f>+IFERROR(IF(COUNT(G18),ROUND(G18/'[2]Shareholding Pattern'!$L$78*100,2),""),0)</f>
        <v>0.13</v>
      </c>
      <c r="I18" s="52">
        <f t="shared" si="2"/>
        <v>322423</v>
      </c>
      <c r="J18" s="53">
        <v>0</v>
      </c>
      <c r="K18" s="52">
        <f t="shared" si="4"/>
        <v>322423</v>
      </c>
      <c r="L18" s="20">
        <f>+IFERROR(IF(COUNT(K18),ROUND(K18/('[2]Shareholding Pattern'!$P$79)*100,2),""),0)</f>
        <v>0.13</v>
      </c>
      <c r="M18" s="54">
        <v>0</v>
      </c>
      <c r="N18" s="54">
        <f t="shared" si="5"/>
        <v>0.13</v>
      </c>
      <c r="O18" s="53">
        <v>0</v>
      </c>
      <c r="P18" s="53">
        <v>0</v>
      </c>
      <c r="Q18" s="53">
        <v>0</v>
      </c>
      <c r="R18" s="20">
        <f t="shared" si="3"/>
        <v>0</v>
      </c>
      <c r="S18" s="53">
        <v>322423</v>
      </c>
      <c r="T18" s="21"/>
      <c r="U18" s="21"/>
      <c r="V18" s="21"/>
    </row>
    <row r="19" spans="1:22" s="8" customFormat="1" ht="13.5" x14ac:dyDescent="0.25">
      <c r="A19" s="18">
        <v>10</v>
      </c>
      <c r="B19" s="19" t="s">
        <v>208</v>
      </c>
      <c r="C19" s="20"/>
      <c r="D19" s="52">
        <v>347719</v>
      </c>
      <c r="E19" s="20">
        <v>0</v>
      </c>
      <c r="F19" s="53">
        <v>0</v>
      </c>
      <c r="G19" s="27">
        <f t="shared" si="1"/>
        <v>347719</v>
      </c>
      <c r="H19" s="20">
        <f>+IFERROR(IF(COUNT(G19),ROUND(G19/'[2]Shareholding Pattern'!$L$78*100,2),""),0)</f>
        <v>0.14000000000000001</v>
      </c>
      <c r="I19" s="52">
        <f t="shared" si="2"/>
        <v>347719</v>
      </c>
      <c r="J19" s="53">
        <v>0</v>
      </c>
      <c r="K19" s="52">
        <f t="shared" si="4"/>
        <v>347719</v>
      </c>
      <c r="L19" s="20">
        <f>+IFERROR(IF(COUNT(K19),ROUND(K19/('[2]Shareholding Pattern'!$P$79)*100,2),""),0)</f>
        <v>0.14000000000000001</v>
      </c>
      <c r="M19" s="54">
        <v>0</v>
      </c>
      <c r="N19" s="54">
        <f t="shared" si="5"/>
        <v>0.14000000000000001</v>
      </c>
      <c r="O19" s="53">
        <v>0</v>
      </c>
      <c r="P19" s="53">
        <v>0</v>
      </c>
      <c r="Q19" s="53">
        <v>0</v>
      </c>
      <c r="R19" s="20">
        <f t="shared" si="3"/>
        <v>0</v>
      </c>
      <c r="S19" s="53">
        <v>347719</v>
      </c>
      <c r="T19" s="21"/>
      <c r="U19" s="21"/>
      <c r="V19" s="21"/>
    </row>
    <row r="20" spans="1:22" s="8" customFormat="1" ht="13.5" x14ac:dyDescent="0.25">
      <c r="A20" s="18">
        <v>11</v>
      </c>
      <c r="B20" s="19" t="s">
        <v>273</v>
      </c>
      <c r="C20" s="20"/>
      <c r="D20" s="52">
        <v>210400</v>
      </c>
      <c r="E20" s="20">
        <v>0</v>
      </c>
      <c r="F20" s="53">
        <v>0</v>
      </c>
      <c r="G20" s="27">
        <f t="shared" si="1"/>
        <v>210400</v>
      </c>
      <c r="H20" s="20">
        <f>+IFERROR(IF(COUNT(G20),ROUND(G20/'[2]Shareholding Pattern'!$L$78*100,2),""),0)</f>
        <v>0.08</v>
      </c>
      <c r="I20" s="52">
        <f t="shared" si="2"/>
        <v>210400</v>
      </c>
      <c r="J20" s="53">
        <v>0</v>
      </c>
      <c r="K20" s="52">
        <f t="shared" si="4"/>
        <v>210400</v>
      </c>
      <c r="L20" s="20">
        <f>+IFERROR(IF(COUNT(K20),ROUND(K20/('[2]Shareholding Pattern'!$P$79)*100,2),""),0)</f>
        <v>0.08</v>
      </c>
      <c r="M20" s="54">
        <v>0</v>
      </c>
      <c r="N20" s="54">
        <f t="shared" si="5"/>
        <v>0.08</v>
      </c>
      <c r="O20" s="53">
        <v>0</v>
      </c>
      <c r="P20" s="53">
        <v>0</v>
      </c>
      <c r="Q20" s="53">
        <v>0</v>
      </c>
      <c r="R20" s="20">
        <f t="shared" si="3"/>
        <v>0</v>
      </c>
      <c r="S20" s="53">
        <v>210400</v>
      </c>
      <c r="T20" s="21"/>
      <c r="U20" s="21"/>
      <c r="V20" s="21"/>
    </row>
    <row r="21" spans="1:22" s="8" customFormat="1" ht="13.5" x14ac:dyDescent="0.25">
      <c r="A21" s="18">
        <v>12</v>
      </c>
      <c r="B21" s="19" t="s">
        <v>209</v>
      </c>
      <c r="C21" s="20"/>
      <c r="D21" s="52">
        <v>92200</v>
      </c>
      <c r="E21" s="20">
        <v>0</v>
      </c>
      <c r="F21" s="53">
        <v>0</v>
      </c>
      <c r="G21" s="27">
        <f t="shared" si="1"/>
        <v>92200</v>
      </c>
      <c r="H21" s="20">
        <f>+IFERROR(IF(COUNT(G21),ROUND(G21/'[2]Shareholding Pattern'!$L$78*100,2),""),0)</f>
        <v>0.04</v>
      </c>
      <c r="I21" s="52">
        <f t="shared" si="2"/>
        <v>92200</v>
      </c>
      <c r="J21" s="53">
        <v>0</v>
      </c>
      <c r="K21" s="52">
        <f t="shared" si="4"/>
        <v>92200</v>
      </c>
      <c r="L21" s="20">
        <f>+IFERROR(IF(COUNT(K21),ROUND(K21/('[2]Shareholding Pattern'!$P$79)*100,2),""),0)</f>
        <v>0.04</v>
      </c>
      <c r="M21" s="54">
        <v>0</v>
      </c>
      <c r="N21" s="54">
        <f t="shared" si="5"/>
        <v>0.04</v>
      </c>
      <c r="O21" s="53">
        <v>0</v>
      </c>
      <c r="P21" s="53">
        <v>0</v>
      </c>
      <c r="Q21" s="53">
        <v>0</v>
      </c>
      <c r="R21" s="20">
        <f t="shared" si="3"/>
        <v>0</v>
      </c>
      <c r="S21" s="53">
        <v>92200</v>
      </c>
      <c r="T21" s="21"/>
      <c r="U21" s="21"/>
      <c r="V21" s="21"/>
    </row>
    <row r="22" spans="1:22" s="8" customFormat="1" ht="13.5" x14ac:dyDescent="0.25">
      <c r="A22" s="18">
        <v>13</v>
      </c>
      <c r="B22" s="19" t="s">
        <v>210</v>
      </c>
      <c r="C22" s="20"/>
      <c r="D22" s="52">
        <v>201640</v>
      </c>
      <c r="E22" s="20">
        <v>0</v>
      </c>
      <c r="F22" s="53">
        <v>0</v>
      </c>
      <c r="G22" s="27">
        <f t="shared" si="1"/>
        <v>201640</v>
      </c>
      <c r="H22" s="20">
        <f>+IFERROR(IF(COUNT(G22),ROUND(G22/'[2]Shareholding Pattern'!$L$78*100,2),""),0)</f>
        <v>0.08</v>
      </c>
      <c r="I22" s="52">
        <f t="shared" si="2"/>
        <v>201640</v>
      </c>
      <c r="J22" s="53">
        <v>0</v>
      </c>
      <c r="K22" s="52">
        <f t="shared" si="4"/>
        <v>201640</v>
      </c>
      <c r="L22" s="20">
        <f>+IFERROR(IF(COUNT(K22),ROUND(K22/('[2]Shareholding Pattern'!$P$79)*100,2),""),0)</f>
        <v>0.08</v>
      </c>
      <c r="M22" s="54">
        <v>0</v>
      </c>
      <c r="N22" s="54">
        <f t="shared" si="5"/>
        <v>0.08</v>
      </c>
      <c r="O22" s="53">
        <v>0</v>
      </c>
      <c r="P22" s="53">
        <v>0</v>
      </c>
      <c r="Q22" s="53">
        <v>0</v>
      </c>
      <c r="R22" s="20">
        <f t="shared" si="3"/>
        <v>0</v>
      </c>
      <c r="S22" s="53">
        <v>201640</v>
      </c>
      <c r="T22" s="21"/>
      <c r="U22" s="21"/>
      <c r="V22" s="21"/>
    </row>
    <row r="23" spans="1:22" s="8" customFormat="1" ht="13.5" x14ac:dyDescent="0.25">
      <c r="A23" s="18">
        <v>14</v>
      </c>
      <c r="B23" s="19" t="s">
        <v>211</v>
      </c>
      <c r="C23" s="20"/>
      <c r="D23" s="52">
        <v>150000</v>
      </c>
      <c r="E23" s="20">
        <v>0</v>
      </c>
      <c r="F23" s="53">
        <v>0</v>
      </c>
      <c r="G23" s="27">
        <f t="shared" si="1"/>
        <v>150000</v>
      </c>
      <c r="H23" s="20">
        <f>+IFERROR(IF(COUNT(G23),ROUND(G23/'[2]Shareholding Pattern'!$L$78*100,2),""),0)</f>
        <v>0.06</v>
      </c>
      <c r="I23" s="52">
        <f t="shared" si="2"/>
        <v>150000</v>
      </c>
      <c r="J23" s="53">
        <v>0</v>
      </c>
      <c r="K23" s="52">
        <f t="shared" si="4"/>
        <v>150000</v>
      </c>
      <c r="L23" s="20">
        <f>+IFERROR(IF(COUNT(K23),ROUND(K23/('[2]Shareholding Pattern'!$P$79)*100,2),""),0)</f>
        <v>0.06</v>
      </c>
      <c r="M23" s="54">
        <v>0</v>
      </c>
      <c r="N23" s="54">
        <f t="shared" si="5"/>
        <v>0.06</v>
      </c>
      <c r="O23" s="53">
        <v>0</v>
      </c>
      <c r="P23" s="53">
        <v>0</v>
      </c>
      <c r="Q23" s="53">
        <v>0</v>
      </c>
      <c r="R23" s="20">
        <f t="shared" si="3"/>
        <v>0</v>
      </c>
      <c r="S23" s="53">
        <v>150000</v>
      </c>
      <c r="T23" s="21"/>
      <c r="U23" s="21"/>
      <c r="V23" s="21"/>
    </row>
    <row r="24" spans="1:22" s="8" customFormat="1" ht="13.5" x14ac:dyDescent="0.25">
      <c r="A24" s="18">
        <v>15</v>
      </c>
      <c r="B24" s="19" t="s">
        <v>212</v>
      </c>
      <c r="C24" s="20"/>
      <c r="D24" s="52">
        <v>126150</v>
      </c>
      <c r="E24" s="20">
        <v>0</v>
      </c>
      <c r="F24" s="53">
        <v>0</v>
      </c>
      <c r="G24" s="27">
        <f t="shared" si="1"/>
        <v>126150</v>
      </c>
      <c r="H24" s="20">
        <f>+IFERROR(IF(COUNT(G24),ROUND(G24/'[2]Shareholding Pattern'!$L$78*100,2),""),0)</f>
        <v>0.05</v>
      </c>
      <c r="I24" s="52">
        <f t="shared" si="2"/>
        <v>126150</v>
      </c>
      <c r="J24" s="53">
        <v>0</v>
      </c>
      <c r="K24" s="52">
        <f t="shared" si="4"/>
        <v>126150</v>
      </c>
      <c r="L24" s="20">
        <f>+IFERROR(IF(COUNT(K24),ROUND(K24/('[2]Shareholding Pattern'!$P$79)*100,2),""),0)</f>
        <v>0.05</v>
      </c>
      <c r="M24" s="54">
        <v>0</v>
      </c>
      <c r="N24" s="54">
        <f t="shared" si="5"/>
        <v>0.05</v>
      </c>
      <c r="O24" s="53">
        <v>0</v>
      </c>
      <c r="P24" s="53">
        <v>0</v>
      </c>
      <c r="Q24" s="53">
        <v>0</v>
      </c>
      <c r="R24" s="20">
        <f t="shared" si="3"/>
        <v>0</v>
      </c>
      <c r="S24" s="53">
        <v>126150</v>
      </c>
      <c r="T24" s="21"/>
      <c r="U24" s="21"/>
      <c r="V24" s="21"/>
    </row>
    <row r="25" spans="1:22" s="8" customFormat="1" ht="13.5" x14ac:dyDescent="0.25">
      <c r="A25" s="18">
        <v>16</v>
      </c>
      <c r="B25" s="19" t="s">
        <v>213</v>
      </c>
      <c r="C25" s="20"/>
      <c r="D25" s="52">
        <v>40175</v>
      </c>
      <c r="E25" s="20">
        <v>0</v>
      </c>
      <c r="F25" s="53">
        <v>0</v>
      </c>
      <c r="G25" s="27">
        <f t="shared" si="1"/>
        <v>40175</v>
      </c>
      <c r="H25" s="20">
        <f>+IFERROR(IF(COUNT(G25),ROUND(G25/'[2]Shareholding Pattern'!$L$78*100,2),""),0)</f>
        <v>0.02</v>
      </c>
      <c r="I25" s="52">
        <f t="shared" si="2"/>
        <v>40175</v>
      </c>
      <c r="J25" s="53">
        <v>0</v>
      </c>
      <c r="K25" s="52">
        <f t="shared" si="4"/>
        <v>40175</v>
      </c>
      <c r="L25" s="20">
        <f>+IFERROR(IF(COUNT(K25),ROUND(K25/('[2]Shareholding Pattern'!$P$79)*100,2),""),0)</f>
        <v>0.02</v>
      </c>
      <c r="M25" s="54">
        <v>0</v>
      </c>
      <c r="N25" s="54">
        <f t="shared" si="5"/>
        <v>0.02</v>
      </c>
      <c r="O25" s="53">
        <v>0</v>
      </c>
      <c r="P25" s="53">
        <v>0</v>
      </c>
      <c r="Q25" s="53">
        <v>0</v>
      </c>
      <c r="R25" s="20">
        <f t="shared" si="3"/>
        <v>0</v>
      </c>
      <c r="S25" s="53">
        <v>40175</v>
      </c>
      <c r="T25" s="21"/>
      <c r="U25" s="21"/>
      <c r="V25" s="21"/>
    </row>
    <row r="26" spans="1:22" s="8" customFormat="1" ht="13.5" x14ac:dyDescent="0.25">
      <c r="A26" s="18">
        <v>17</v>
      </c>
      <c r="B26" s="19" t="s">
        <v>214</v>
      </c>
      <c r="C26" s="20"/>
      <c r="D26" s="52">
        <v>76000</v>
      </c>
      <c r="E26" s="20">
        <v>0</v>
      </c>
      <c r="F26" s="53">
        <v>0</v>
      </c>
      <c r="G26" s="27">
        <f t="shared" si="1"/>
        <v>76000</v>
      </c>
      <c r="H26" s="20">
        <f>+IFERROR(IF(COUNT(G26),ROUND(G26/'[2]Shareholding Pattern'!$L$78*100,2),""),0)</f>
        <v>0.03</v>
      </c>
      <c r="I26" s="52">
        <f t="shared" si="2"/>
        <v>76000</v>
      </c>
      <c r="J26" s="53">
        <v>0</v>
      </c>
      <c r="K26" s="52">
        <f t="shared" si="4"/>
        <v>76000</v>
      </c>
      <c r="L26" s="20">
        <f>+IFERROR(IF(COUNT(K26),ROUND(K26/('[2]Shareholding Pattern'!$P$79)*100,2),""),0)</f>
        <v>0.03</v>
      </c>
      <c r="M26" s="54">
        <v>0</v>
      </c>
      <c r="N26" s="54">
        <f t="shared" si="5"/>
        <v>0.03</v>
      </c>
      <c r="O26" s="53">
        <v>0</v>
      </c>
      <c r="P26" s="53">
        <v>0</v>
      </c>
      <c r="Q26" s="53">
        <v>0</v>
      </c>
      <c r="R26" s="20">
        <f t="shared" si="3"/>
        <v>0</v>
      </c>
      <c r="S26" s="53">
        <v>76000</v>
      </c>
      <c r="T26" s="21"/>
      <c r="U26" s="21"/>
      <c r="V26" s="21"/>
    </row>
    <row r="27" spans="1:22" s="8" customFormat="1" ht="13.5" x14ac:dyDescent="0.25">
      <c r="A27" s="18">
        <v>18</v>
      </c>
      <c r="B27" s="19" t="s">
        <v>68</v>
      </c>
      <c r="C27" s="20"/>
      <c r="D27" s="52">
        <v>59077</v>
      </c>
      <c r="E27" s="20">
        <v>0</v>
      </c>
      <c r="F27" s="53">
        <v>0</v>
      </c>
      <c r="G27" s="27">
        <f t="shared" si="1"/>
        <v>59077</v>
      </c>
      <c r="H27" s="20">
        <f>+IFERROR(IF(COUNT(G27),ROUND(G27/'[2]Shareholding Pattern'!$L$78*100,2),""),0)</f>
        <v>0.02</v>
      </c>
      <c r="I27" s="52">
        <f t="shared" si="2"/>
        <v>59077</v>
      </c>
      <c r="J27" s="53">
        <v>0</v>
      </c>
      <c r="K27" s="52">
        <f t="shared" si="4"/>
        <v>59077</v>
      </c>
      <c r="L27" s="20">
        <f>+IFERROR(IF(COUNT(K27),ROUND(K27/('[2]Shareholding Pattern'!$P$79)*100,2),""),0)</f>
        <v>0.02</v>
      </c>
      <c r="M27" s="54">
        <v>0</v>
      </c>
      <c r="N27" s="54">
        <f t="shared" si="5"/>
        <v>0.02</v>
      </c>
      <c r="O27" s="53">
        <v>0</v>
      </c>
      <c r="P27" s="53">
        <v>0</v>
      </c>
      <c r="Q27" s="52">
        <v>15000</v>
      </c>
      <c r="R27" s="20">
        <f t="shared" si="3"/>
        <v>0</v>
      </c>
      <c r="S27" s="53">
        <v>59077</v>
      </c>
      <c r="T27" s="21"/>
      <c r="U27" s="21"/>
      <c r="V27" s="21"/>
    </row>
    <row r="28" spans="1:22" s="8" customFormat="1" ht="13.5" x14ac:dyDescent="0.25">
      <c r="A28" s="18">
        <v>19</v>
      </c>
      <c r="B28" s="19" t="s">
        <v>215</v>
      </c>
      <c r="C28" s="20"/>
      <c r="D28" s="52">
        <v>63000</v>
      </c>
      <c r="E28" s="20">
        <v>0</v>
      </c>
      <c r="F28" s="53">
        <v>0</v>
      </c>
      <c r="G28" s="27">
        <f t="shared" si="1"/>
        <v>63000</v>
      </c>
      <c r="H28" s="20">
        <f>+IFERROR(IF(COUNT(G28),ROUND(G28/'[2]Shareholding Pattern'!$L$78*100,2),""),0)</f>
        <v>0.02</v>
      </c>
      <c r="I28" s="52">
        <f t="shared" si="2"/>
        <v>63000</v>
      </c>
      <c r="J28" s="53">
        <v>0</v>
      </c>
      <c r="K28" s="52">
        <f t="shared" si="4"/>
        <v>63000</v>
      </c>
      <c r="L28" s="20">
        <f>+IFERROR(IF(COUNT(K28),ROUND(K28/('[2]Shareholding Pattern'!$P$79)*100,2),""),0)</f>
        <v>0.02</v>
      </c>
      <c r="M28" s="54">
        <v>0</v>
      </c>
      <c r="N28" s="54">
        <f t="shared" si="5"/>
        <v>0.02</v>
      </c>
      <c r="O28" s="53">
        <v>0</v>
      </c>
      <c r="P28" s="53">
        <v>0</v>
      </c>
      <c r="Q28" s="53">
        <v>0</v>
      </c>
      <c r="R28" s="20">
        <f t="shared" si="3"/>
        <v>0</v>
      </c>
      <c r="S28" s="53">
        <v>63000</v>
      </c>
      <c r="T28" s="21"/>
      <c r="U28" s="21"/>
      <c r="V28" s="21"/>
    </row>
    <row r="29" spans="1:22" s="8" customFormat="1" ht="13.5" x14ac:dyDescent="0.25">
      <c r="A29" s="18">
        <v>20</v>
      </c>
      <c r="B29" s="19" t="s">
        <v>216</v>
      </c>
      <c r="C29" s="20"/>
      <c r="D29" s="52">
        <v>56800</v>
      </c>
      <c r="E29" s="20">
        <v>0</v>
      </c>
      <c r="F29" s="53">
        <v>0</v>
      </c>
      <c r="G29" s="27">
        <f t="shared" si="1"/>
        <v>56800</v>
      </c>
      <c r="H29" s="20">
        <f>+IFERROR(IF(COUNT(G29),ROUND(G29/'[2]Shareholding Pattern'!$L$78*100,2),""),0)</f>
        <v>0.02</v>
      </c>
      <c r="I29" s="52">
        <f t="shared" si="2"/>
        <v>56800</v>
      </c>
      <c r="J29" s="53">
        <v>0</v>
      </c>
      <c r="K29" s="52">
        <f t="shared" si="4"/>
        <v>56800</v>
      </c>
      <c r="L29" s="20">
        <f>+IFERROR(IF(COUNT(K29),ROUND(K29/('[2]Shareholding Pattern'!$P$79)*100,2),""),0)</f>
        <v>0.02</v>
      </c>
      <c r="M29" s="54">
        <v>0</v>
      </c>
      <c r="N29" s="54">
        <f t="shared" si="5"/>
        <v>0.02</v>
      </c>
      <c r="O29" s="53">
        <v>0</v>
      </c>
      <c r="P29" s="53">
        <v>0</v>
      </c>
      <c r="Q29" s="53">
        <v>0</v>
      </c>
      <c r="R29" s="20">
        <f t="shared" si="3"/>
        <v>0</v>
      </c>
      <c r="S29" s="53">
        <v>56800</v>
      </c>
      <c r="T29" s="21"/>
      <c r="U29" s="21"/>
      <c r="V29" s="21"/>
    </row>
    <row r="30" spans="1:22" s="8" customFormat="1" ht="13.5" x14ac:dyDescent="0.25">
      <c r="A30" s="18">
        <v>21</v>
      </c>
      <c r="B30" s="19" t="s">
        <v>217</v>
      </c>
      <c r="C30" s="20"/>
      <c r="D30" s="52">
        <v>55700</v>
      </c>
      <c r="E30" s="20">
        <v>0</v>
      </c>
      <c r="F30" s="53">
        <v>0</v>
      </c>
      <c r="G30" s="27">
        <f t="shared" si="1"/>
        <v>55700</v>
      </c>
      <c r="H30" s="20">
        <f>+IFERROR(IF(COUNT(G30),ROUND(G30/'[2]Shareholding Pattern'!$L$78*100,2),""),0)</f>
        <v>0.02</v>
      </c>
      <c r="I30" s="52">
        <f t="shared" si="2"/>
        <v>55700</v>
      </c>
      <c r="J30" s="53">
        <v>0</v>
      </c>
      <c r="K30" s="52">
        <f t="shared" si="4"/>
        <v>55700</v>
      </c>
      <c r="L30" s="20">
        <f>+IFERROR(IF(COUNT(K30),ROUND(K30/('[2]Shareholding Pattern'!$P$79)*100,2),""),0)</f>
        <v>0.02</v>
      </c>
      <c r="M30" s="54">
        <v>0</v>
      </c>
      <c r="N30" s="54">
        <f t="shared" si="5"/>
        <v>0.02</v>
      </c>
      <c r="O30" s="53">
        <v>0</v>
      </c>
      <c r="P30" s="53">
        <v>0</v>
      </c>
      <c r="Q30" s="53">
        <v>0</v>
      </c>
      <c r="R30" s="20">
        <f t="shared" si="3"/>
        <v>0</v>
      </c>
      <c r="S30" s="53">
        <v>55700</v>
      </c>
      <c r="T30" s="21"/>
      <c r="U30" s="21"/>
      <c r="V30" s="21"/>
    </row>
    <row r="31" spans="1:22" s="8" customFormat="1" ht="13.5" x14ac:dyDescent="0.25">
      <c r="A31" s="18">
        <v>22</v>
      </c>
      <c r="B31" s="19" t="s">
        <v>218</v>
      </c>
      <c r="C31" s="20"/>
      <c r="D31" s="52">
        <v>66800</v>
      </c>
      <c r="E31" s="20">
        <v>0</v>
      </c>
      <c r="F31" s="53">
        <v>0</v>
      </c>
      <c r="G31" s="27">
        <f t="shared" si="1"/>
        <v>66800</v>
      </c>
      <c r="H31" s="20">
        <f>+IFERROR(IF(COUNT(G31),ROUND(G31/'[2]Shareholding Pattern'!$L$78*100,2),""),0)</f>
        <v>0.03</v>
      </c>
      <c r="I31" s="52">
        <f t="shared" si="2"/>
        <v>66800</v>
      </c>
      <c r="J31" s="53">
        <v>0</v>
      </c>
      <c r="K31" s="52">
        <f t="shared" si="4"/>
        <v>66800</v>
      </c>
      <c r="L31" s="20">
        <f>+IFERROR(IF(COUNT(K31),ROUND(K31/('[2]Shareholding Pattern'!$P$79)*100,2),""),0)</f>
        <v>0.03</v>
      </c>
      <c r="M31" s="54">
        <v>0</v>
      </c>
      <c r="N31" s="54">
        <f t="shared" si="5"/>
        <v>0.03</v>
      </c>
      <c r="O31" s="53">
        <v>0</v>
      </c>
      <c r="P31" s="53">
        <v>0</v>
      </c>
      <c r="Q31" s="53">
        <v>0</v>
      </c>
      <c r="R31" s="20">
        <f t="shared" si="3"/>
        <v>0</v>
      </c>
      <c r="S31" s="53">
        <v>66800</v>
      </c>
      <c r="T31" s="21"/>
      <c r="U31" s="21"/>
      <c r="V31" s="21"/>
    </row>
    <row r="32" spans="1:22" s="8" customFormat="1" ht="13.5" x14ac:dyDescent="0.25">
      <c r="A32" s="18">
        <v>23</v>
      </c>
      <c r="B32" s="19" t="s">
        <v>219</v>
      </c>
      <c r="C32" s="20"/>
      <c r="D32" s="52">
        <v>40170</v>
      </c>
      <c r="E32" s="20">
        <v>0</v>
      </c>
      <c r="F32" s="53">
        <v>0</v>
      </c>
      <c r="G32" s="27">
        <f t="shared" si="1"/>
        <v>40170</v>
      </c>
      <c r="H32" s="20">
        <f>+IFERROR(IF(COUNT(G32),ROUND(G32/'[2]Shareholding Pattern'!$L$78*100,2),""),0)</f>
        <v>0.02</v>
      </c>
      <c r="I32" s="52">
        <f t="shared" si="2"/>
        <v>40170</v>
      </c>
      <c r="J32" s="53">
        <v>0</v>
      </c>
      <c r="K32" s="52">
        <f t="shared" si="4"/>
        <v>40170</v>
      </c>
      <c r="L32" s="20">
        <f>+IFERROR(IF(COUNT(K32),ROUND(K32/('[2]Shareholding Pattern'!$P$79)*100,2),""),0)</f>
        <v>0.02</v>
      </c>
      <c r="M32" s="54">
        <v>0</v>
      </c>
      <c r="N32" s="54">
        <f t="shared" si="5"/>
        <v>0.02</v>
      </c>
      <c r="O32" s="53">
        <v>0</v>
      </c>
      <c r="P32" s="53">
        <v>0</v>
      </c>
      <c r="Q32" s="53">
        <v>0</v>
      </c>
      <c r="R32" s="20">
        <f t="shared" si="3"/>
        <v>0</v>
      </c>
      <c r="S32" s="53">
        <v>40170</v>
      </c>
      <c r="T32" s="21"/>
      <c r="U32" s="21"/>
      <c r="V32" s="21"/>
    </row>
    <row r="33" spans="1:22" s="8" customFormat="1" ht="13.5" x14ac:dyDescent="0.25">
      <c r="A33" s="18">
        <v>24</v>
      </c>
      <c r="B33" s="19" t="s">
        <v>69</v>
      </c>
      <c r="C33" s="20"/>
      <c r="D33" s="52">
        <v>40000</v>
      </c>
      <c r="E33" s="20">
        <v>0</v>
      </c>
      <c r="F33" s="53">
        <v>0</v>
      </c>
      <c r="G33" s="27">
        <f t="shared" si="1"/>
        <v>40000</v>
      </c>
      <c r="H33" s="20">
        <f>+IFERROR(IF(COUNT(G33),ROUND(G33/'[2]Shareholding Pattern'!$L$78*100,2),""),0)</f>
        <v>0.02</v>
      </c>
      <c r="I33" s="52">
        <f t="shared" si="2"/>
        <v>40000</v>
      </c>
      <c r="J33" s="53">
        <v>0</v>
      </c>
      <c r="K33" s="52">
        <f t="shared" si="4"/>
        <v>40000</v>
      </c>
      <c r="L33" s="20">
        <f>+IFERROR(IF(COUNT(K33),ROUND(K33/('[2]Shareholding Pattern'!$P$79)*100,2),""),0)</f>
        <v>0.02</v>
      </c>
      <c r="M33" s="54">
        <v>0</v>
      </c>
      <c r="N33" s="54">
        <f t="shared" si="5"/>
        <v>0.02</v>
      </c>
      <c r="O33" s="53">
        <v>0</v>
      </c>
      <c r="P33" s="53">
        <v>0</v>
      </c>
      <c r="Q33" s="53">
        <v>0</v>
      </c>
      <c r="R33" s="20">
        <f t="shared" si="3"/>
        <v>0</v>
      </c>
      <c r="S33" s="53">
        <v>40000</v>
      </c>
      <c r="T33" s="21"/>
      <c r="U33" s="21"/>
      <c r="V33" s="21"/>
    </row>
    <row r="34" spans="1:22" s="8" customFormat="1" ht="13.5" x14ac:dyDescent="0.25">
      <c r="A34" s="18">
        <v>25</v>
      </c>
      <c r="B34" s="19" t="s">
        <v>70</v>
      </c>
      <c r="C34" s="20"/>
      <c r="D34" s="52">
        <v>41600</v>
      </c>
      <c r="E34" s="20">
        <v>0</v>
      </c>
      <c r="F34" s="53">
        <v>0</v>
      </c>
      <c r="G34" s="27">
        <f t="shared" si="1"/>
        <v>41600</v>
      </c>
      <c r="H34" s="20">
        <f>+IFERROR(IF(COUNT(G34),ROUND(G34/'[2]Shareholding Pattern'!$L$78*100,2),""),0)</f>
        <v>0.02</v>
      </c>
      <c r="I34" s="52">
        <f t="shared" si="2"/>
        <v>41600</v>
      </c>
      <c r="J34" s="53">
        <v>0</v>
      </c>
      <c r="K34" s="52">
        <f t="shared" si="4"/>
        <v>41600</v>
      </c>
      <c r="L34" s="20">
        <f>+IFERROR(IF(COUNT(K34),ROUND(K34/('[2]Shareholding Pattern'!$P$79)*100,2),""),0)</f>
        <v>0.02</v>
      </c>
      <c r="M34" s="54">
        <v>0</v>
      </c>
      <c r="N34" s="54">
        <f t="shared" si="5"/>
        <v>0.02</v>
      </c>
      <c r="O34" s="53">
        <v>0</v>
      </c>
      <c r="P34" s="53">
        <v>0</v>
      </c>
      <c r="Q34" s="53">
        <v>0</v>
      </c>
      <c r="R34" s="20">
        <f t="shared" si="3"/>
        <v>0</v>
      </c>
      <c r="S34" s="53">
        <v>41600</v>
      </c>
      <c r="T34" s="21"/>
      <c r="U34" s="21"/>
      <c r="V34" s="21"/>
    </row>
    <row r="35" spans="1:22" s="8" customFormat="1" ht="13.5" x14ac:dyDescent="0.25">
      <c r="A35" s="18">
        <v>26</v>
      </c>
      <c r="B35" s="19" t="s">
        <v>71</v>
      </c>
      <c r="C35" s="20"/>
      <c r="D35" s="52">
        <v>18240</v>
      </c>
      <c r="E35" s="20">
        <v>0</v>
      </c>
      <c r="F35" s="53">
        <v>0</v>
      </c>
      <c r="G35" s="27">
        <f t="shared" si="1"/>
        <v>18240</v>
      </c>
      <c r="H35" s="20">
        <f>+IFERROR(IF(COUNT(G35),ROUND(G35/'[2]Shareholding Pattern'!$L$78*100,2),""),0)</f>
        <v>0.01</v>
      </c>
      <c r="I35" s="52">
        <f t="shared" si="2"/>
        <v>18240</v>
      </c>
      <c r="J35" s="53">
        <v>0</v>
      </c>
      <c r="K35" s="52">
        <f t="shared" si="4"/>
        <v>18240</v>
      </c>
      <c r="L35" s="20">
        <f>+IFERROR(IF(COUNT(K35),ROUND(K35/('[2]Shareholding Pattern'!$P$79)*100,2),""),0)</f>
        <v>0.01</v>
      </c>
      <c r="M35" s="54">
        <v>0</v>
      </c>
      <c r="N35" s="54">
        <f t="shared" si="5"/>
        <v>0.01</v>
      </c>
      <c r="O35" s="53">
        <v>0</v>
      </c>
      <c r="P35" s="53">
        <v>0</v>
      </c>
      <c r="Q35" s="53">
        <v>0</v>
      </c>
      <c r="R35" s="20">
        <f t="shared" si="3"/>
        <v>0</v>
      </c>
      <c r="S35" s="53">
        <v>18240</v>
      </c>
      <c r="T35" s="21"/>
      <c r="U35" s="21"/>
      <c r="V35" s="21"/>
    </row>
    <row r="36" spans="1:22" s="8" customFormat="1" ht="13.5" x14ac:dyDescent="0.25">
      <c r="A36" s="18">
        <v>27</v>
      </c>
      <c r="B36" s="19" t="s">
        <v>220</v>
      </c>
      <c r="C36" s="20"/>
      <c r="D36" s="52">
        <v>10000</v>
      </c>
      <c r="E36" s="20">
        <v>0</v>
      </c>
      <c r="F36" s="53">
        <v>0</v>
      </c>
      <c r="G36" s="27">
        <f t="shared" si="1"/>
        <v>10000</v>
      </c>
      <c r="H36" s="20">
        <f>+IFERROR(IF(COUNT(G36),ROUND(G36/'[2]Shareholding Pattern'!$L$78*100,2),""),0)</f>
        <v>0</v>
      </c>
      <c r="I36" s="52">
        <f t="shared" si="2"/>
        <v>10000</v>
      </c>
      <c r="J36" s="53">
        <v>0</v>
      </c>
      <c r="K36" s="52">
        <f t="shared" si="4"/>
        <v>10000</v>
      </c>
      <c r="L36" s="20">
        <f>+IFERROR(IF(COUNT(K36),ROUND(K36/('[2]Shareholding Pattern'!$P$79)*100,2),""),0)</f>
        <v>0</v>
      </c>
      <c r="M36" s="54">
        <v>0</v>
      </c>
      <c r="N36" s="54">
        <f t="shared" si="5"/>
        <v>0</v>
      </c>
      <c r="O36" s="53">
        <v>0</v>
      </c>
      <c r="P36" s="53">
        <v>0</v>
      </c>
      <c r="Q36" s="53">
        <v>0</v>
      </c>
      <c r="R36" s="20">
        <f t="shared" si="3"/>
        <v>0</v>
      </c>
      <c r="S36" s="53">
        <v>10000</v>
      </c>
      <c r="T36" s="21"/>
      <c r="U36" s="21"/>
      <c r="V36" s="21"/>
    </row>
    <row r="37" spans="1:22" s="8" customFormat="1" ht="13.5" x14ac:dyDescent="0.25">
      <c r="A37" s="18">
        <v>28</v>
      </c>
      <c r="B37" s="19" t="s">
        <v>72</v>
      </c>
      <c r="C37" s="20"/>
      <c r="D37" s="52">
        <v>1750</v>
      </c>
      <c r="E37" s="20">
        <v>0</v>
      </c>
      <c r="F37" s="53">
        <v>0</v>
      </c>
      <c r="G37" s="27">
        <f t="shared" si="1"/>
        <v>1750</v>
      </c>
      <c r="H37" s="20">
        <f>+IFERROR(IF(COUNT(G37),ROUND(G37/'[2]Shareholding Pattern'!$L$78*100,2),""),0)</f>
        <v>0</v>
      </c>
      <c r="I37" s="52">
        <f t="shared" si="2"/>
        <v>1750</v>
      </c>
      <c r="J37" s="53">
        <v>0</v>
      </c>
      <c r="K37" s="52">
        <f t="shared" si="4"/>
        <v>1750</v>
      </c>
      <c r="L37" s="20">
        <f>+IFERROR(IF(COUNT(K37),ROUND(K37/('[2]Shareholding Pattern'!$P$79)*100,2),""),0)</f>
        <v>0</v>
      </c>
      <c r="M37" s="54">
        <v>0</v>
      </c>
      <c r="N37" s="54">
        <f t="shared" si="5"/>
        <v>0</v>
      </c>
      <c r="O37" s="53">
        <v>0</v>
      </c>
      <c r="P37" s="53">
        <v>0</v>
      </c>
      <c r="Q37" s="53">
        <v>0</v>
      </c>
      <c r="R37" s="20">
        <f t="shared" si="3"/>
        <v>0</v>
      </c>
      <c r="S37" s="53">
        <v>1750</v>
      </c>
      <c r="T37" s="21"/>
      <c r="U37" s="21"/>
      <c r="V37" s="21"/>
    </row>
    <row r="38" spans="1:22" s="8" customFormat="1" ht="13.5" x14ac:dyDescent="0.25">
      <c r="A38" s="18">
        <v>29</v>
      </c>
      <c r="B38" s="19" t="s">
        <v>221</v>
      </c>
      <c r="C38" s="20"/>
      <c r="D38" s="52">
        <v>712</v>
      </c>
      <c r="E38" s="20">
        <v>0</v>
      </c>
      <c r="F38" s="53">
        <v>0</v>
      </c>
      <c r="G38" s="27">
        <f t="shared" si="1"/>
        <v>712</v>
      </c>
      <c r="H38" s="20">
        <f>+IFERROR(IF(COUNT(G38),ROUND(G38/'[2]Shareholding Pattern'!$L$78*100,2),""),0)</f>
        <v>0</v>
      </c>
      <c r="I38" s="52">
        <f t="shared" si="2"/>
        <v>712</v>
      </c>
      <c r="J38" s="53">
        <v>0</v>
      </c>
      <c r="K38" s="52">
        <f t="shared" si="4"/>
        <v>712</v>
      </c>
      <c r="L38" s="20">
        <f>+IFERROR(IF(COUNT(K38),ROUND(K38/('[2]Shareholding Pattern'!$P$79)*100,2),""),0)</f>
        <v>0</v>
      </c>
      <c r="M38" s="54">
        <v>0</v>
      </c>
      <c r="N38" s="54">
        <f t="shared" si="5"/>
        <v>0</v>
      </c>
      <c r="O38" s="53">
        <v>0</v>
      </c>
      <c r="P38" s="53">
        <v>0</v>
      </c>
      <c r="Q38" s="53">
        <v>0</v>
      </c>
      <c r="R38" s="20">
        <f t="shared" si="3"/>
        <v>0</v>
      </c>
      <c r="S38" s="53">
        <v>712</v>
      </c>
      <c r="T38" s="21"/>
      <c r="U38" s="21"/>
      <c r="V38" s="21"/>
    </row>
    <row r="39" spans="1:22" s="8" customFormat="1" ht="13.5" x14ac:dyDescent="0.25">
      <c r="A39" s="18">
        <v>30</v>
      </c>
      <c r="B39" s="19" t="s">
        <v>73</v>
      </c>
      <c r="C39" s="20"/>
      <c r="D39" s="52">
        <v>11774</v>
      </c>
      <c r="E39" s="20">
        <v>0</v>
      </c>
      <c r="F39" s="53">
        <v>0</v>
      </c>
      <c r="G39" s="27">
        <f t="shared" si="1"/>
        <v>11774</v>
      </c>
      <c r="H39" s="20">
        <f>+IFERROR(IF(COUNT(G39),ROUND(G39/'[2]Shareholding Pattern'!$L$78*100,2),""),0)</f>
        <v>0</v>
      </c>
      <c r="I39" s="52">
        <f t="shared" si="2"/>
        <v>11774</v>
      </c>
      <c r="J39" s="53">
        <v>0</v>
      </c>
      <c r="K39" s="52">
        <f t="shared" si="4"/>
        <v>11774</v>
      </c>
      <c r="L39" s="20">
        <f>+IFERROR(IF(COUNT(K39),ROUND(K39/('[2]Shareholding Pattern'!$P$79)*100,2),""),0)</f>
        <v>0</v>
      </c>
      <c r="M39" s="54">
        <v>0</v>
      </c>
      <c r="N39" s="54">
        <f t="shared" si="5"/>
        <v>0</v>
      </c>
      <c r="O39" s="53">
        <v>0</v>
      </c>
      <c r="P39" s="53">
        <v>0</v>
      </c>
      <c r="Q39" s="53">
        <v>0</v>
      </c>
      <c r="R39" s="20">
        <f t="shared" si="3"/>
        <v>0</v>
      </c>
      <c r="S39" s="53">
        <v>11400</v>
      </c>
      <c r="T39" s="21"/>
      <c r="U39" s="21"/>
      <c r="V39" s="21"/>
    </row>
    <row r="40" spans="1:22" s="8" customFormat="1" ht="13.5" x14ac:dyDescent="0.25">
      <c r="A40" s="18">
        <v>31</v>
      </c>
      <c r="B40" s="19" t="s">
        <v>222</v>
      </c>
      <c r="C40" s="20"/>
      <c r="D40" s="52">
        <v>267519</v>
      </c>
      <c r="E40" s="20">
        <v>0</v>
      </c>
      <c r="F40" s="53">
        <v>0</v>
      </c>
      <c r="G40" s="27">
        <f t="shared" si="1"/>
        <v>267519</v>
      </c>
      <c r="H40" s="20">
        <f>+IFERROR(IF(COUNT(G40),ROUND(G40/'[2]Shareholding Pattern'!$L$78*100,2),""),0)</f>
        <v>0.1</v>
      </c>
      <c r="I40" s="52">
        <f t="shared" si="2"/>
        <v>267519</v>
      </c>
      <c r="J40" s="53">
        <v>0</v>
      </c>
      <c r="K40" s="52">
        <f t="shared" si="4"/>
        <v>267519</v>
      </c>
      <c r="L40" s="20">
        <f>+IFERROR(IF(COUNT(K40),ROUND(K40/('[2]Shareholding Pattern'!$P$79)*100,2),""),0)</f>
        <v>0.1</v>
      </c>
      <c r="M40" s="54">
        <v>0</v>
      </c>
      <c r="N40" s="54">
        <f t="shared" si="5"/>
        <v>0.1</v>
      </c>
      <c r="O40" s="53">
        <v>0</v>
      </c>
      <c r="P40" s="53">
        <v>0</v>
      </c>
      <c r="Q40" s="53">
        <v>0</v>
      </c>
      <c r="R40" s="20">
        <f t="shared" si="3"/>
        <v>0</v>
      </c>
      <c r="S40" s="53">
        <v>267519</v>
      </c>
      <c r="T40" s="21"/>
      <c r="U40" s="21"/>
      <c r="V40" s="21"/>
    </row>
    <row r="41" spans="1:22" s="8" customFormat="1" ht="13.5" x14ac:dyDescent="0.25">
      <c r="A41" s="18">
        <v>32</v>
      </c>
      <c r="B41" s="19" t="s">
        <v>223</v>
      </c>
      <c r="C41" s="20"/>
      <c r="D41" s="52">
        <v>316160</v>
      </c>
      <c r="E41" s="20">
        <v>0</v>
      </c>
      <c r="F41" s="53">
        <v>0</v>
      </c>
      <c r="G41" s="27">
        <f t="shared" si="1"/>
        <v>316160</v>
      </c>
      <c r="H41" s="20">
        <f>+IFERROR(IF(COUNT(G41),ROUND(G41/'[2]Shareholding Pattern'!$L$78*100,2),""),0)</f>
        <v>0.12</v>
      </c>
      <c r="I41" s="52">
        <f t="shared" si="2"/>
        <v>316160</v>
      </c>
      <c r="J41" s="53">
        <v>0</v>
      </c>
      <c r="K41" s="52">
        <f t="shared" si="4"/>
        <v>316160</v>
      </c>
      <c r="L41" s="20">
        <f>+IFERROR(IF(COUNT(K41),ROUND(K41/('[2]Shareholding Pattern'!$P$79)*100,2),""),0)</f>
        <v>0.12</v>
      </c>
      <c r="M41" s="54">
        <v>0</v>
      </c>
      <c r="N41" s="54">
        <f t="shared" si="5"/>
        <v>0.12</v>
      </c>
      <c r="O41" s="53">
        <v>0</v>
      </c>
      <c r="P41" s="53">
        <v>0</v>
      </c>
      <c r="Q41" s="53">
        <v>0</v>
      </c>
      <c r="R41" s="20">
        <f t="shared" si="3"/>
        <v>0</v>
      </c>
      <c r="S41" s="53">
        <v>316160</v>
      </c>
      <c r="T41" s="21"/>
      <c r="U41" s="21"/>
      <c r="V41" s="21"/>
    </row>
    <row r="42" spans="1:22" x14ac:dyDescent="0.25">
      <c r="A42" s="13" t="s">
        <v>74</v>
      </c>
      <c r="B42" s="11" t="s">
        <v>75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55">
        <v>0</v>
      </c>
      <c r="I42" s="49">
        <v>0</v>
      </c>
      <c r="J42" s="49">
        <v>0</v>
      </c>
      <c r="K42" s="49">
        <v>0</v>
      </c>
      <c r="L42" s="55">
        <f t="shared" ref="L42:L55" si="6">H42</f>
        <v>0</v>
      </c>
      <c r="M42" s="49">
        <v>0</v>
      </c>
      <c r="N42" s="55">
        <f t="shared" si="5"/>
        <v>0</v>
      </c>
      <c r="O42" s="49">
        <v>0</v>
      </c>
      <c r="P42" s="49">
        <v>0</v>
      </c>
      <c r="Q42" s="49">
        <v>0</v>
      </c>
      <c r="R42" s="51"/>
      <c r="S42" s="49">
        <v>0</v>
      </c>
      <c r="T42" s="17"/>
      <c r="U42" s="17"/>
      <c r="V42" s="17"/>
    </row>
    <row r="43" spans="1:22" x14ac:dyDescent="0.25">
      <c r="A43" s="13" t="s">
        <v>76</v>
      </c>
      <c r="B43" s="11" t="s">
        <v>77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55">
        <v>0</v>
      </c>
      <c r="I43" s="49">
        <v>0</v>
      </c>
      <c r="J43" s="49">
        <v>0</v>
      </c>
      <c r="K43" s="49">
        <v>0</v>
      </c>
      <c r="L43" s="55">
        <f t="shared" si="6"/>
        <v>0</v>
      </c>
      <c r="M43" s="49">
        <v>0</v>
      </c>
      <c r="N43" s="55">
        <f t="shared" si="5"/>
        <v>0</v>
      </c>
      <c r="O43" s="49">
        <v>0</v>
      </c>
      <c r="P43" s="49">
        <v>0</v>
      </c>
      <c r="Q43" s="49">
        <v>0</v>
      </c>
      <c r="R43" s="51"/>
      <c r="S43" s="49">
        <v>0</v>
      </c>
      <c r="T43" s="17"/>
      <c r="U43" s="17"/>
      <c r="V43" s="17"/>
    </row>
    <row r="44" spans="1:22" x14ac:dyDescent="0.25">
      <c r="A44" s="13" t="s">
        <v>78</v>
      </c>
      <c r="B44" s="11" t="s">
        <v>79</v>
      </c>
      <c r="C44" s="49">
        <f>C45+C49+C52</f>
        <v>7</v>
      </c>
      <c r="D44" s="49">
        <f t="shared" ref="D44:V44" si="7">D45+D49+D52</f>
        <v>35176199</v>
      </c>
      <c r="E44" s="49">
        <f t="shared" si="7"/>
        <v>0</v>
      </c>
      <c r="F44" s="49">
        <f t="shared" si="7"/>
        <v>0</v>
      </c>
      <c r="G44" s="49">
        <f t="shared" si="7"/>
        <v>35176199</v>
      </c>
      <c r="H44" s="55">
        <f t="shared" si="7"/>
        <v>13.798527620388176</v>
      </c>
      <c r="I44" s="49">
        <f t="shared" si="7"/>
        <v>35176199</v>
      </c>
      <c r="J44" s="49">
        <f t="shared" si="7"/>
        <v>0</v>
      </c>
      <c r="K44" s="49">
        <f t="shared" si="7"/>
        <v>35176199</v>
      </c>
      <c r="L44" s="55">
        <f t="shared" si="6"/>
        <v>13.798527620388176</v>
      </c>
      <c r="M44" s="49">
        <f t="shared" si="7"/>
        <v>0</v>
      </c>
      <c r="N44" s="55">
        <f t="shared" si="5"/>
        <v>13.798527620388176</v>
      </c>
      <c r="O44" s="49">
        <f t="shared" si="7"/>
        <v>0</v>
      </c>
      <c r="P44" s="49">
        <f t="shared" si="7"/>
        <v>0</v>
      </c>
      <c r="Q44" s="49">
        <f t="shared" si="7"/>
        <v>0</v>
      </c>
      <c r="R44" s="55">
        <f t="shared" si="7"/>
        <v>0</v>
      </c>
      <c r="S44" s="49">
        <f t="shared" si="7"/>
        <v>35176199</v>
      </c>
      <c r="T44" s="16">
        <f t="shared" si="7"/>
        <v>0</v>
      </c>
      <c r="U44" s="16">
        <f t="shared" si="7"/>
        <v>0</v>
      </c>
      <c r="V44" s="16">
        <f t="shared" si="7"/>
        <v>0</v>
      </c>
    </row>
    <row r="45" spans="1:22" x14ac:dyDescent="0.25">
      <c r="A45" s="13" t="s">
        <v>224</v>
      </c>
      <c r="B45" s="11" t="s">
        <v>80</v>
      </c>
      <c r="C45" s="49">
        <f>SUM(C46:C48)</f>
        <v>3</v>
      </c>
      <c r="D45" s="49">
        <f>D46+D47+D48</f>
        <v>31422089</v>
      </c>
      <c r="E45" s="49">
        <f>SUM(E46:E50)</f>
        <v>0</v>
      </c>
      <c r="F45" s="49">
        <f>SUM(F46:F50)</f>
        <v>0</v>
      </c>
      <c r="G45" s="49">
        <f>G46++G47+G48</f>
        <v>31422089</v>
      </c>
      <c r="H45" s="55">
        <f>SUM(H46+H47+H48)</f>
        <v>12.325907155483044</v>
      </c>
      <c r="I45" s="49">
        <f>I46+I47+I48</f>
        <v>31422089</v>
      </c>
      <c r="J45" s="49">
        <f t="shared" ref="J45" si="8">SUM(J46:J50)</f>
        <v>0</v>
      </c>
      <c r="K45" s="49">
        <f>K46+K47+K48</f>
        <v>31422089</v>
      </c>
      <c r="L45" s="55">
        <f t="shared" si="6"/>
        <v>12.325907155483044</v>
      </c>
      <c r="M45" s="49"/>
      <c r="N45" s="55">
        <f t="shared" si="5"/>
        <v>12.325907155483044</v>
      </c>
      <c r="O45" s="49">
        <f t="shared" ref="O45:P45" si="9">SUM(O46:O50)</f>
        <v>0</v>
      </c>
      <c r="P45" s="49">
        <f t="shared" si="9"/>
        <v>0</v>
      </c>
      <c r="Q45" s="49">
        <v>0</v>
      </c>
      <c r="R45" s="51">
        <f t="shared" ref="R45:R70" si="10">Q45/G45%</f>
        <v>0</v>
      </c>
      <c r="S45" s="49">
        <f>SUM(S46:S48)</f>
        <v>31422089</v>
      </c>
      <c r="T45" s="17"/>
      <c r="U45" s="17"/>
      <c r="V45" s="17"/>
    </row>
    <row r="46" spans="1:22" x14ac:dyDescent="0.25">
      <c r="A46" s="22"/>
      <c r="B46" s="23" t="s">
        <v>225</v>
      </c>
      <c r="C46" s="52">
        <v>1</v>
      </c>
      <c r="D46" s="52">
        <v>26995200</v>
      </c>
      <c r="E46" s="52">
        <v>0</v>
      </c>
      <c r="F46" s="52">
        <v>0</v>
      </c>
      <c r="G46" s="52">
        <f t="shared" ref="G46:G47" si="11">D46</f>
        <v>26995200</v>
      </c>
      <c r="H46" s="54">
        <f t="shared" ref="H46:H54" si="12">G46/254927192*100</f>
        <v>10.58937643654742</v>
      </c>
      <c r="I46" s="52">
        <f t="shared" ref="I46:I48" si="13">G46</f>
        <v>26995200</v>
      </c>
      <c r="J46" s="52">
        <v>0</v>
      </c>
      <c r="K46" s="52">
        <f t="shared" ref="K46:K48" si="14">I46</f>
        <v>26995200</v>
      </c>
      <c r="L46" s="54">
        <f t="shared" si="6"/>
        <v>10.58937643654742</v>
      </c>
      <c r="M46" s="27"/>
      <c r="N46" s="54">
        <f t="shared" si="5"/>
        <v>10.58937643654742</v>
      </c>
      <c r="O46" s="52">
        <v>0</v>
      </c>
      <c r="P46" s="52">
        <v>0</v>
      </c>
      <c r="Q46" s="52">
        <v>0</v>
      </c>
      <c r="R46" s="51">
        <f t="shared" si="10"/>
        <v>0</v>
      </c>
      <c r="S46" s="27">
        <f t="shared" ref="S46" si="15">K46</f>
        <v>26995200</v>
      </c>
      <c r="T46" s="24"/>
      <c r="U46" s="24"/>
      <c r="V46" s="24"/>
    </row>
    <row r="47" spans="1:22" x14ac:dyDescent="0.25">
      <c r="A47" s="22"/>
      <c r="B47" s="23" t="s">
        <v>226</v>
      </c>
      <c r="C47" s="52">
        <v>1</v>
      </c>
      <c r="D47" s="52">
        <v>4026889</v>
      </c>
      <c r="E47" s="52">
        <v>0</v>
      </c>
      <c r="F47" s="52">
        <v>0</v>
      </c>
      <c r="G47" s="52">
        <f t="shared" si="11"/>
        <v>4026889</v>
      </c>
      <c r="H47" s="54">
        <f t="shared" si="12"/>
        <v>1.5796231733490402</v>
      </c>
      <c r="I47" s="52">
        <f t="shared" si="13"/>
        <v>4026889</v>
      </c>
      <c r="J47" s="52">
        <v>0</v>
      </c>
      <c r="K47" s="52">
        <f t="shared" si="14"/>
        <v>4026889</v>
      </c>
      <c r="L47" s="54">
        <f t="shared" si="6"/>
        <v>1.5796231733490402</v>
      </c>
      <c r="M47" s="27"/>
      <c r="N47" s="54">
        <f t="shared" si="5"/>
        <v>1.5796231733490402</v>
      </c>
      <c r="O47" s="52">
        <v>0</v>
      </c>
      <c r="P47" s="52">
        <v>0</v>
      </c>
      <c r="Q47" s="52">
        <v>0</v>
      </c>
      <c r="R47" s="51">
        <f t="shared" si="10"/>
        <v>0</v>
      </c>
      <c r="S47" s="56">
        <f>K47</f>
        <v>4026889</v>
      </c>
      <c r="T47" s="24"/>
      <c r="U47" s="24"/>
      <c r="V47" s="24"/>
    </row>
    <row r="48" spans="1:22" x14ac:dyDescent="0.25">
      <c r="A48" s="22"/>
      <c r="B48" s="23" t="s">
        <v>227</v>
      </c>
      <c r="C48" s="52">
        <v>1</v>
      </c>
      <c r="D48" s="52">
        <v>400000</v>
      </c>
      <c r="E48" s="52">
        <v>0</v>
      </c>
      <c r="F48" s="52">
        <v>0</v>
      </c>
      <c r="G48" s="57">
        <v>400000</v>
      </c>
      <c r="H48" s="54">
        <f t="shared" si="12"/>
        <v>0.15690754558658457</v>
      </c>
      <c r="I48" s="52">
        <f t="shared" si="13"/>
        <v>400000</v>
      </c>
      <c r="J48" s="52">
        <v>0</v>
      </c>
      <c r="K48" s="52">
        <f t="shared" si="14"/>
        <v>400000</v>
      </c>
      <c r="L48" s="54">
        <f t="shared" si="6"/>
        <v>0.15690754558658457</v>
      </c>
      <c r="M48" s="27"/>
      <c r="N48" s="54">
        <f t="shared" si="5"/>
        <v>0.15690754558658457</v>
      </c>
      <c r="O48" s="52">
        <v>0</v>
      </c>
      <c r="P48" s="52">
        <v>0</v>
      </c>
      <c r="Q48" s="52">
        <v>0</v>
      </c>
      <c r="R48" s="51">
        <f t="shared" si="10"/>
        <v>0</v>
      </c>
      <c r="S48" s="56">
        <f>K48</f>
        <v>400000</v>
      </c>
      <c r="T48" s="24"/>
      <c r="U48" s="24"/>
      <c r="V48" s="24"/>
    </row>
    <row r="49" spans="1:22" x14ac:dyDescent="0.25">
      <c r="A49" s="13" t="s">
        <v>228</v>
      </c>
      <c r="B49" s="25" t="s">
        <v>229</v>
      </c>
      <c r="C49" s="49">
        <f>SUM(C50:C51)</f>
        <v>2</v>
      </c>
      <c r="D49" s="49">
        <f>D50+D51</f>
        <v>355624</v>
      </c>
      <c r="E49" s="49">
        <f>SUM(E50:E54)</f>
        <v>0</v>
      </c>
      <c r="F49" s="49">
        <f>SUM(F50:F54)</f>
        <v>0</v>
      </c>
      <c r="G49" s="49">
        <f>G50++G51</f>
        <v>355624</v>
      </c>
      <c r="H49" s="55">
        <f>SUM(H50+H51)</f>
        <v>0.13950022247920887</v>
      </c>
      <c r="I49" s="49">
        <f>I50+I51</f>
        <v>355624</v>
      </c>
      <c r="J49" s="49">
        <f t="shared" ref="J49" si="16">SUM(J50:J54)</f>
        <v>0</v>
      </c>
      <c r="K49" s="49">
        <f>K50+K51</f>
        <v>355624</v>
      </c>
      <c r="L49" s="55">
        <f t="shared" si="6"/>
        <v>0.13950022247920887</v>
      </c>
      <c r="M49" s="49"/>
      <c r="N49" s="55">
        <f t="shared" si="5"/>
        <v>0.13950022247920887</v>
      </c>
      <c r="O49" s="49">
        <f t="shared" ref="O49:P49" si="17">SUM(O50:O54)</f>
        <v>0</v>
      </c>
      <c r="P49" s="49">
        <f t="shared" si="17"/>
        <v>0</v>
      </c>
      <c r="Q49" s="49">
        <v>0</v>
      </c>
      <c r="R49" s="51">
        <f t="shared" si="10"/>
        <v>0</v>
      </c>
      <c r="S49" s="49">
        <f>SUM(S50:S51)</f>
        <v>355624</v>
      </c>
      <c r="T49" s="17"/>
      <c r="U49" s="17"/>
      <c r="V49" s="17"/>
    </row>
    <row r="50" spans="1:22" x14ac:dyDescent="0.25">
      <c r="A50" s="22"/>
      <c r="B50" s="23" t="s">
        <v>81</v>
      </c>
      <c r="C50" s="52">
        <v>1</v>
      </c>
      <c r="D50" s="52">
        <v>290624</v>
      </c>
      <c r="E50" s="52">
        <v>0</v>
      </c>
      <c r="F50" s="52">
        <v>0</v>
      </c>
      <c r="G50" s="52">
        <f t="shared" ref="G50:G51" si="18">D50</f>
        <v>290624</v>
      </c>
      <c r="H50" s="54">
        <f t="shared" si="12"/>
        <v>0.11400274632138889</v>
      </c>
      <c r="I50" s="52">
        <f t="shared" ref="I50:I51" si="19">G50</f>
        <v>290624</v>
      </c>
      <c r="J50" s="52">
        <v>0</v>
      </c>
      <c r="K50" s="52">
        <f t="shared" ref="K50:K51" si="20">I50</f>
        <v>290624</v>
      </c>
      <c r="L50" s="54">
        <f t="shared" si="6"/>
        <v>0.11400274632138889</v>
      </c>
      <c r="M50" s="27"/>
      <c r="N50" s="54">
        <f t="shared" si="5"/>
        <v>0.11400274632138889</v>
      </c>
      <c r="O50" s="52">
        <v>0</v>
      </c>
      <c r="P50" s="52">
        <v>0</v>
      </c>
      <c r="Q50" s="52">
        <v>0</v>
      </c>
      <c r="R50" s="51">
        <f t="shared" si="10"/>
        <v>0</v>
      </c>
      <c r="S50" s="27">
        <f t="shared" ref="S50:S51" si="21">K50</f>
        <v>290624</v>
      </c>
      <c r="T50" s="24"/>
      <c r="U50" s="24"/>
      <c r="V50" s="24"/>
    </row>
    <row r="51" spans="1:22" x14ac:dyDescent="0.25">
      <c r="A51" s="22"/>
      <c r="B51" s="23" t="s">
        <v>230</v>
      </c>
      <c r="C51" s="52">
        <v>1</v>
      </c>
      <c r="D51" s="52">
        <v>65000</v>
      </c>
      <c r="E51" s="52">
        <v>0</v>
      </c>
      <c r="F51" s="52">
        <v>0</v>
      </c>
      <c r="G51" s="52">
        <f t="shared" si="18"/>
        <v>65000</v>
      </c>
      <c r="H51" s="54">
        <f t="shared" si="12"/>
        <v>2.5497476157819995E-2</v>
      </c>
      <c r="I51" s="52">
        <f t="shared" si="19"/>
        <v>65000</v>
      </c>
      <c r="J51" s="52">
        <v>0</v>
      </c>
      <c r="K51" s="52">
        <f t="shared" si="20"/>
        <v>65000</v>
      </c>
      <c r="L51" s="54">
        <f t="shared" si="6"/>
        <v>2.5497476157819995E-2</v>
      </c>
      <c r="M51" s="27"/>
      <c r="N51" s="54">
        <f t="shared" si="5"/>
        <v>2.5497476157819995E-2</v>
      </c>
      <c r="O51" s="52">
        <v>0</v>
      </c>
      <c r="P51" s="52">
        <v>0</v>
      </c>
      <c r="Q51" s="52">
        <v>0</v>
      </c>
      <c r="R51" s="51">
        <f t="shared" si="10"/>
        <v>0</v>
      </c>
      <c r="S51" s="27">
        <f t="shared" si="21"/>
        <v>65000</v>
      </c>
      <c r="T51" s="24"/>
      <c r="U51" s="24"/>
      <c r="V51" s="24"/>
    </row>
    <row r="52" spans="1:22" x14ac:dyDescent="0.25">
      <c r="A52" s="13" t="s">
        <v>231</v>
      </c>
      <c r="B52" s="11" t="s">
        <v>232</v>
      </c>
      <c r="C52" s="49">
        <f>C53+C54</f>
        <v>2</v>
      </c>
      <c r="D52" s="49">
        <f>D53+D54</f>
        <v>3398486</v>
      </c>
      <c r="E52" s="49">
        <f t="shared" ref="E52:F52" si="22">E54</f>
        <v>0</v>
      </c>
      <c r="F52" s="49">
        <f t="shared" si="22"/>
        <v>0</v>
      </c>
      <c r="G52" s="49">
        <f>G53+G54</f>
        <v>3398486</v>
      </c>
      <c r="H52" s="55">
        <f>H53+H54</f>
        <v>1.3331202424259236</v>
      </c>
      <c r="I52" s="49">
        <f>I53+I54</f>
        <v>3398486</v>
      </c>
      <c r="J52" s="49">
        <f>J54</f>
        <v>0</v>
      </c>
      <c r="K52" s="49">
        <f>K53+K54</f>
        <v>3398486</v>
      </c>
      <c r="L52" s="55">
        <f t="shared" si="6"/>
        <v>1.3331202424259236</v>
      </c>
      <c r="M52" s="49"/>
      <c r="N52" s="55">
        <f t="shared" si="5"/>
        <v>1.3331202424259236</v>
      </c>
      <c r="O52" s="49">
        <f t="shared" ref="O52:P52" si="23">O54</f>
        <v>0</v>
      </c>
      <c r="P52" s="49">
        <f t="shared" si="23"/>
        <v>0</v>
      </c>
      <c r="Q52" s="49">
        <v>0</v>
      </c>
      <c r="R52" s="51">
        <f t="shared" si="10"/>
        <v>0</v>
      </c>
      <c r="S52" s="49">
        <f>S53+S54</f>
        <v>3398486</v>
      </c>
      <c r="T52" s="17"/>
      <c r="U52" s="17"/>
      <c r="V52" s="17"/>
    </row>
    <row r="53" spans="1:22" x14ac:dyDescent="0.25">
      <c r="A53" s="13"/>
      <c r="B53" s="26" t="s">
        <v>233</v>
      </c>
      <c r="C53" s="49">
        <v>1</v>
      </c>
      <c r="D53" s="27">
        <v>65000</v>
      </c>
      <c r="E53" s="49"/>
      <c r="F53" s="49"/>
      <c r="G53" s="52">
        <f t="shared" ref="G53:G54" si="24">D53</f>
        <v>65000</v>
      </c>
      <c r="H53" s="54">
        <f t="shared" si="12"/>
        <v>2.5497476157819995E-2</v>
      </c>
      <c r="I53" s="52">
        <f t="shared" ref="I53:I54" si="25">G53</f>
        <v>65000</v>
      </c>
      <c r="J53" s="49">
        <v>0</v>
      </c>
      <c r="K53" s="52">
        <f t="shared" ref="K53:K54" si="26">I53</f>
        <v>65000</v>
      </c>
      <c r="L53" s="20">
        <f t="shared" si="6"/>
        <v>2.5497476157819995E-2</v>
      </c>
      <c r="M53" s="49"/>
      <c r="N53" s="55">
        <f t="shared" si="5"/>
        <v>2.5497476157819995E-2</v>
      </c>
      <c r="O53" s="49"/>
      <c r="P53" s="49"/>
      <c r="Q53" s="49"/>
      <c r="R53" s="51"/>
      <c r="S53" s="27">
        <f t="shared" ref="S53:S54" si="27">K53</f>
        <v>65000</v>
      </c>
      <c r="T53" s="17"/>
      <c r="U53" s="17"/>
      <c r="V53" s="17"/>
    </row>
    <row r="54" spans="1:22" x14ac:dyDescent="0.25">
      <c r="A54" s="22"/>
      <c r="B54" s="23" t="s">
        <v>234</v>
      </c>
      <c r="C54" s="52">
        <v>1</v>
      </c>
      <c r="D54" s="52">
        <v>3333486</v>
      </c>
      <c r="E54" s="52">
        <v>0</v>
      </c>
      <c r="F54" s="52">
        <v>0</v>
      </c>
      <c r="G54" s="52">
        <f t="shared" si="24"/>
        <v>3333486</v>
      </c>
      <c r="H54" s="54">
        <f t="shared" si="12"/>
        <v>1.3076227662681037</v>
      </c>
      <c r="I54" s="52">
        <f t="shared" si="25"/>
        <v>3333486</v>
      </c>
      <c r="J54" s="27">
        <v>0</v>
      </c>
      <c r="K54" s="52">
        <f t="shared" si="26"/>
        <v>3333486</v>
      </c>
      <c r="L54" s="20">
        <f t="shared" si="6"/>
        <v>1.3076227662681037</v>
      </c>
      <c r="M54" s="27"/>
      <c r="N54" s="20">
        <f t="shared" si="5"/>
        <v>1.3076227662681037</v>
      </c>
      <c r="O54" s="27">
        <v>0</v>
      </c>
      <c r="P54" s="27">
        <v>0</v>
      </c>
      <c r="Q54" s="27">
        <v>0</v>
      </c>
      <c r="R54" s="51">
        <f t="shared" si="10"/>
        <v>0</v>
      </c>
      <c r="S54" s="27">
        <f t="shared" si="27"/>
        <v>3333486</v>
      </c>
      <c r="T54" s="24"/>
      <c r="U54" s="24"/>
      <c r="V54" s="24"/>
    </row>
    <row r="55" spans="1:22" x14ac:dyDescent="0.25">
      <c r="A55" s="13"/>
      <c r="B55" s="11" t="s">
        <v>82</v>
      </c>
      <c r="C55" s="49">
        <f t="shared" ref="C55:K55" si="28">SUM(C9,C42,C43,C44)</f>
        <v>39</v>
      </c>
      <c r="D55" s="49">
        <f t="shared" si="28"/>
        <v>74044056</v>
      </c>
      <c r="E55" s="49">
        <f t="shared" si="28"/>
        <v>0</v>
      </c>
      <c r="F55" s="49">
        <f t="shared" si="28"/>
        <v>0</v>
      </c>
      <c r="G55" s="49">
        <f t="shared" si="28"/>
        <v>74044056</v>
      </c>
      <c r="H55" s="55">
        <f t="shared" si="28"/>
        <v>29.048527620388175</v>
      </c>
      <c r="I55" s="49">
        <f t="shared" si="28"/>
        <v>74044056</v>
      </c>
      <c r="J55" s="49">
        <f t="shared" si="28"/>
        <v>0</v>
      </c>
      <c r="K55" s="49">
        <f t="shared" si="28"/>
        <v>74044056</v>
      </c>
      <c r="L55" s="55">
        <f t="shared" si="6"/>
        <v>29.048527620388175</v>
      </c>
      <c r="M55" s="49">
        <f>SUM(M9,M42,M43,M44)</f>
        <v>0</v>
      </c>
      <c r="N55" s="55">
        <f t="shared" si="5"/>
        <v>29.048527620388175</v>
      </c>
      <c r="O55" s="49">
        <f>SUM(O9,O42,O43,O44)</f>
        <v>0</v>
      </c>
      <c r="P55" s="49">
        <f>SUM(P9,P42,P43,P44)</f>
        <v>0</v>
      </c>
      <c r="Q55" s="49">
        <f>SUM(Q9,Q42,Q43,Q44)</f>
        <v>4415000</v>
      </c>
      <c r="R55" s="55">
        <f>SUM(R9,R42,R43,R44)</f>
        <v>11.359000317408803</v>
      </c>
      <c r="S55" s="49">
        <f>SUM(S9,S42,S43,S44)</f>
        <v>74043682</v>
      </c>
      <c r="T55" s="17"/>
      <c r="U55" s="17"/>
      <c r="V55" s="17"/>
    </row>
    <row r="56" spans="1:22" x14ac:dyDescent="0.25">
      <c r="A56" s="13">
        <v>2</v>
      </c>
      <c r="B56" s="11" t="s">
        <v>83</v>
      </c>
      <c r="C56" s="27"/>
      <c r="D56" s="52"/>
      <c r="E56" s="52"/>
      <c r="F56" s="52"/>
      <c r="G56" s="27"/>
      <c r="H56" s="20"/>
      <c r="I56" s="27"/>
      <c r="J56" s="27"/>
      <c r="K56" s="27"/>
      <c r="L56" s="20"/>
      <c r="M56" s="27"/>
      <c r="N56" s="20">
        <f t="shared" si="5"/>
        <v>0</v>
      </c>
      <c r="O56" s="27"/>
      <c r="P56" s="27"/>
      <c r="Q56" s="27">
        <v>0</v>
      </c>
      <c r="R56" s="51"/>
      <c r="S56" s="27"/>
      <c r="T56" s="24"/>
      <c r="U56" s="24"/>
      <c r="V56" s="24"/>
    </row>
    <row r="57" spans="1:22" ht="25.5" x14ac:dyDescent="0.25">
      <c r="A57" s="13" t="s">
        <v>65</v>
      </c>
      <c r="B57" s="11" t="s">
        <v>235</v>
      </c>
      <c r="C57" s="49">
        <f>SUM(C58:C62)</f>
        <v>5</v>
      </c>
      <c r="D57" s="49">
        <f>SUM(D58:D62)</f>
        <v>3436000</v>
      </c>
      <c r="E57" s="49">
        <f>SUM(E58:E61)</f>
        <v>0</v>
      </c>
      <c r="F57" s="49">
        <f>SUM(F58:F61)</f>
        <v>0</v>
      </c>
      <c r="G57" s="49">
        <f>SUM(G58:G62)</f>
        <v>3436000</v>
      </c>
      <c r="H57" s="55">
        <f>SUM(H58:H62)</f>
        <v>1.3478358165887614</v>
      </c>
      <c r="I57" s="49">
        <f>SUM(I58:I62)</f>
        <v>3436000</v>
      </c>
      <c r="J57" s="49">
        <f>SUM(J58:J61)</f>
        <v>0</v>
      </c>
      <c r="K57" s="49">
        <f>SUM(K58:K62)</f>
        <v>3436000</v>
      </c>
      <c r="L57" s="55">
        <f>SUM(L58:L62)</f>
        <v>1.3478358165887614</v>
      </c>
      <c r="M57" s="49"/>
      <c r="N57" s="55">
        <f t="shared" si="5"/>
        <v>1.3478358165887614</v>
      </c>
      <c r="O57" s="49">
        <f>SUM(O58:O61)</f>
        <v>0</v>
      </c>
      <c r="P57" s="49">
        <f>SUM(P58:P61)</f>
        <v>0</v>
      </c>
      <c r="Q57" s="49">
        <f>SUM(Q58:Q61)</f>
        <v>0</v>
      </c>
      <c r="R57" s="51">
        <f t="shared" si="10"/>
        <v>0</v>
      </c>
      <c r="S57" s="49">
        <f>SUM(S58:S62)</f>
        <v>3436000</v>
      </c>
      <c r="T57" s="17"/>
      <c r="U57" s="17"/>
      <c r="V57" s="17"/>
    </row>
    <row r="58" spans="1:22" x14ac:dyDescent="0.25">
      <c r="A58" s="22"/>
      <c r="B58" s="26" t="s">
        <v>236</v>
      </c>
      <c r="C58" s="27">
        <v>1</v>
      </c>
      <c r="D58" s="52">
        <v>96000</v>
      </c>
      <c r="E58" s="52">
        <v>0</v>
      </c>
      <c r="F58" s="27">
        <v>0</v>
      </c>
      <c r="G58" s="52">
        <f t="shared" ref="G58:G61" si="29">D58</f>
        <v>96000</v>
      </c>
      <c r="H58" s="54">
        <f t="shared" ref="H58:H62" si="30">G58/254927192*100</f>
        <v>3.7657810940780301E-2</v>
      </c>
      <c r="I58" s="52">
        <f t="shared" ref="I58:I62" si="31">G58</f>
        <v>96000</v>
      </c>
      <c r="J58" s="27">
        <v>0</v>
      </c>
      <c r="K58" s="52">
        <f t="shared" ref="K58:K62" si="32">I58</f>
        <v>96000</v>
      </c>
      <c r="L58" s="20">
        <f t="shared" ref="L58:L62" si="33">K58/254927192*100</f>
        <v>3.7657810940780301E-2</v>
      </c>
      <c r="M58" s="27"/>
      <c r="N58" s="20">
        <f t="shared" si="5"/>
        <v>3.7657810940780301E-2</v>
      </c>
      <c r="O58" s="27">
        <v>0</v>
      </c>
      <c r="P58" s="27">
        <v>0</v>
      </c>
      <c r="Q58" s="27">
        <v>0</v>
      </c>
      <c r="R58" s="51">
        <f t="shared" si="10"/>
        <v>0</v>
      </c>
      <c r="S58" s="27">
        <f t="shared" ref="S58:S62" si="34">K58</f>
        <v>96000</v>
      </c>
      <c r="T58" s="24"/>
      <c r="U58" s="24"/>
      <c r="V58" s="24"/>
    </row>
    <row r="59" spans="1:22" x14ac:dyDescent="0.25">
      <c r="A59" s="22"/>
      <c r="B59" s="26" t="s">
        <v>237</v>
      </c>
      <c r="C59" s="27">
        <v>1</v>
      </c>
      <c r="D59" s="27">
        <f>80000+80000</f>
        <v>160000</v>
      </c>
      <c r="E59" s="52">
        <v>0</v>
      </c>
      <c r="F59" s="27">
        <v>0</v>
      </c>
      <c r="G59" s="52">
        <f t="shared" si="29"/>
        <v>160000</v>
      </c>
      <c r="H59" s="54">
        <f t="shared" si="30"/>
        <v>6.276301823463383E-2</v>
      </c>
      <c r="I59" s="52">
        <f t="shared" si="31"/>
        <v>160000</v>
      </c>
      <c r="J59" s="27">
        <v>0</v>
      </c>
      <c r="K59" s="52">
        <f t="shared" si="32"/>
        <v>160000</v>
      </c>
      <c r="L59" s="20">
        <f t="shared" si="33"/>
        <v>6.276301823463383E-2</v>
      </c>
      <c r="M59" s="27"/>
      <c r="N59" s="20">
        <f t="shared" si="5"/>
        <v>6.276301823463383E-2</v>
      </c>
      <c r="O59" s="27">
        <v>0</v>
      </c>
      <c r="P59" s="27">
        <v>0</v>
      </c>
      <c r="Q59" s="27">
        <v>0</v>
      </c>
      <c r="R59" s="51">
        <f t="shared" si="10"/>
        <v>0</v>
      </c>
      <c r="S59" s="27">
        <f t="shared" si="34"/>
        <v>160000</v>
      </c>
      <c r="T59" s="24"/>
      <c r="U59" s="24"/>
      <c r="V59" s="24"/>
    </row>
    <row r="60" spans="1:22" x14ac:dyDescent="0.25">
      <c r="A60" s="22"/>
      <c r="B60" s="26" t="s">
        <v>238</v>
      </c>
      <c r="C60" s="27">
        <v>1</v>
      </c>
      <c r="D60" s="52">
        <v>1550000</v>
      </c>
      <c r="E60" s="52">
        <v>0</v>
      </c>
      <c r="F60" s="27">
        <v>0</v>
      </c>
      <c r="G60" s="52">
        <f t="shared" si="29"/>
        <v>1550000</v>
      </c>
      <c r="H60" s="54">
        <f t="shared" si="30"/>
        <v>0.60801673914801524</v>
      </c>
      <c r="I60" s="52">
        <f t="shared" si="31"/>
        <v>1550000</v>
      </c>
      <c r="J60" s="27">
        <v>0</v>
      </c>
      <c r="K60" s="52">
        <f t="shared" si="32"/>
        <v>1550000</v>
      </c>
      <c r="L60" s="20">
        <f t="shared" si="33"/>
        <v>0.60801673914801524</v>
      </c>
      <c r="M60" s="27"/>
      <c r="N60" s="20">
        <f t="shared" si="5"/>
        <v>0.60801673914801524</v>
      </c>
      <c r="O60" s="27">
        <v>0</v>
      </c>
      <c r="P60" s="27">
        <v>0</v>
      </c>
      <c r="Q60" s="27">
        <v>0</v>
      </c>
      <c r="R60" s="51">
        <f t="shared" si="10"/>
        <v>0</v>
      </c>
      <c r="S60" s="27">
        <f t="shared" si="34"/>
        <v>1550000</v>
      </c>
      <c r="T60" s="24"/>
      <c r="U60" s="24"/>
      <c r="V60" s="24"/>
    </row>
    <row r="61" spans="1:22" x14ac:dyDescent="0.25">
      <c r="A61" s="22"/>
      <c r="B61" s="26" t="s">
        <v>239</v>
      </c>
      <c r="C61" s="27">
        <v>1</v>
      </c>
      <c r="D61" s="52">
        <v>1550000</v>
      </c>
      <c r="E61" s="52">
        <v>0</v>
      </c>
      <c r="F61" s="27">
        <v>0</v>
      </c>
      <c r="G61" s="52">
        <f t="shared" si="29"/>
        <v>1550000</v>
      </c>
      <c r="H61" s="54">
        <f t="shared" si="30"/>
        <v>0.60801673914801524</v>
      </c>
      <c r="I61" s="52">
        <f t="shared" si="31"/>
        <v>1550000</v>
      </c>
      <c r="J61" s="27">
        <v>0</v>
      </c>
      <c r="K61" s="52">
        <f t="shared" si="32"/>
        <v>1550000</v>
      </c>
      <c r="L61" s="20">
        <f t="shared" si="33"/>
        <v>0.60801673914801524</v>
      </c>
      <c r="M61" s="27"/>
      <c r="N61" s="20">
        <f t="shared" si="5"/>
        <v>0.60801673914801524</v>
      </c>
      <c r="O61" s="27">
        <v>0</v>
      </c>
      <c r="P61" s="27">
        <v>0</v>
      </c>
      <c r="Q61" s="27">
        <v>0</v>
      </c>
      <c r="R61" s="51">
        <f t="shared" si="10"/>
        <v>0</v>
      </c>
      <c r="S61" s="27">
        <f t="shared" si="34"/>
        <v>1550000</v>
      </c>
      <c r="T61" s="24"/>
      <c r="U61" s="24"/>
      <c r="V61" s="24"/>
    </row>
    <row r="62" spans="1:22" x14ac:dyDescent="0.25">
      <c r="A62" s="22"/>
      <c r="B62" s="26" t="s">
        <v>240</v>
      </c>
      <c r="C62" s="27">
        <v>1</v>
      </c>
      <c r="D62" s="27">
        <v>80000</v>
      </c>
      <c r="E62" s="52">
        <v>0</v>
      </c>
      <c r="F62" s="27">
        <v>0</v>
      </c>
      <c r="G62" s="27">
        <f>D62</f>
        <v>80000</v>
      </c>
      <c r="H62" s="54">
        <f t="shared" si="30"/>
        <v>3.1381509117316915E-2</v>
      </c>
      <c r="I62" s="52">
        <f t="shared" si="31"/>
        <v>80000</v>
      </c>
      <c r="J62" s="27">
        <v>0</v>
      </c>
      <c r="K62" s="52">
        <f t="shared" si="32"/>
        <v>80000</v>
      </c>
      <c r="L62" s="20">
        <f t="shared" si="33"/>
        <v>3.1381509117316915E-2</v>
      </c>
      <c r="M62" s="27"/>
      <c r="N62" s="20">
        <f t="shared" si="5"/>
        <v>3.1381509117316915E-2</v>
      </c>
      <c r="O62" s="27">
        <v>0</v>
      </c>
      <c r="P62" s="27">
        <v>0</v>
      </c>
      <c r="Q62" s="27">
        <v>0</v>
      </c>
      <c r="R62" s="51">
        <f t="shared" si="10"/>
        <v>0</v>
      </c>
      <c r="S62" s="27">
        <f t="shared" si="34"/>
        <v>80000</v>
      </c>
      <c r="T62" s="24"/>
      <c r="U62" s="24"/>
      <c r="V62" s="24"/>
    </row>
    <row r="63" spans="1:22" x14ac:dyDescent="0.25">
      <c r="A63" s="13" t="s">
        <v>74</v>
      </c>
      <c r="B63" s="11" t="s">
        <v>84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55">
        <v>0</v>
      </c>
      <c r="I63" s="49">
        <v>0</v>
      </c>
      <c r="J63" s="49">
        <v>0</v>
      </c>
      <c r="K63" s="49">
        <v>0</v>
      </c>
      <c r="L63" s="55">
        <v>0</v>
      </c>
      <c r="M63" s="49">
        <v>0</v>
      </c>
      <c r="N63" s="55">
        <f t="shared" si="5"/>
        <v>0</v>
      </c>
      <c r="O63" s="49">
        <v>0</v>
      </c>
      <c r="P63" s="49">
        <v>0</v>
      </c>
      <c r="Q63" s="49">
        <v>0</v>
      </c>
      <c r="R63" s="51"/>
      <c r="S63" s="49">
        <v>0</v>
      </c>
      <c r="T63" s="17"/>
      <c r="U63" s="17"/>
      <c r="V63" s="17"/>
    </row>
    <row r="64" spans="1:22" x14ac:dyDescent="0.25">
      <c r="A64" s="13" t="s">
        <v>76</v>
      </c>
      <c r="B64" s="11" t="s">
        <v>85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55">
        <v>0</v>
      </c>
      <c r="I64" s="49">
        <v>0</v>
      </c>
      <c r="J64" s="49">
        <v>0</v>
      </c>
      <c r="K64" s="49">
        <v>0</v>
      </c>
      <c r="L64" s="55">
        <v>0</v>
      </c>
      <c r="M64" s="49">
        <v>0</v>
      </c>
      <c r="N64" s="55">
        <f t="shared" si="5"/>
        <v>0</v>
      </c>
      <c r="O64" s="49">
        <v>0</v>
      </c>
      <c r="P64" s="49">
        <v>0</v>
      </c>
      <c r="Q64" s="49">
        <v>0</v>
      </c>
      <c r="R64" s="51"/>
      <c r="S64" s="49">
        <v>0</v>
      </c>
      <c r="T64" s="17"/>
      <c r="U64" s="17"/>
      <c r="V64" s="17"/>
    </row>
    <row r="65" spans="1:22" x14ac:dyDescent="0.25">
      <c r="A65" s="13" t="s">
        <v>78</v>
      </c>
      <c r="B65" s="11" t="s">
        <v>86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55">
        <v>0</v>
      </c>
      <c r="I65" s="49">
        <v>0</v>
      </c>
      <c r="J65" s="49">
        <v>0</v>
      </c>
      <c r="K65" s="49">
        <v>0</v>
      </c>
      <c r="L65" s="55">
        <v>0</v>
      </c>
      <c r="M65" s="49">
        <v>0</v>
      </c>
      <c r="N65" s="55">
        <f t="shared" si="5"/>
        <v>0</v>
      </c>
      <c r="O65" s="49">
        <v>0</v>
      </c>
      <c r="P65" s="49">
        <v>0</v>
      </c>
      <c r="Q65" s="49">
        <v>0</v>
      </c>
      <c r="R65" s="51"/>
      <c r="S65" s="49">
        <v>0</v>
      </c>
      <c r="T65" s="17"/>
      <c r="U65" s="17"/>
      <c r="V65" s="17"/>
    </row>
    <row r="66" spans="1:22" x14ac:dyDescent="0.25">
      <c r="A66" s="13" t="s">
        <v>87</v>
      </c>
      <c r="B66" s="11" t="s">
        <v>79</v>
      </c>
      <c r="C66" s="49"/>
      <c r="D66" s="58"/>
      <c r="E66" s="58"/>
      <c r="F66" s="58"/>
      <c r="G66" s="49"/>
      <c r="H66" s="55"/>
      <c r="I66" s="49"/>
      <c r="J66" s="49"/>
      <c r="K66" s="49"/>
      <c r="L66" s="55"/>
      <c r="M66" s="49"/>
      <c r="N66" s="55">
        <f t="shared" si="5"/>
        <v>0</v>
      </c>
      <c r="O66" s="49"/>
      <c r="P66" s="49"/>
      <c r="Q66" s="49"/>
      <c r="R66" s="51"/>
      <c r="S66" s="49"/>
      <c r="T66" s="17"/>
      <c r="U66" s="17"/>
      <c r="V66" s="17"/>
    </row>
    <row r="67" spans="1:22" x14ac:dyDescent="0.25">
      <c r="A67" s="13" t="s">
        <v>241</v>
      </c>
      <c r="B67" s="11" t="s">
        <v>80</v>
      </c>
      <c r="C67" s="49">
        <f t="shared" ref="C67:G67" si="35">C68</f>
        <v>1</v>
      </c>
      <c r="D67" s="49">
        <f t="shared" si="35"/>
        <v>53990400</v>
      </c>
      <c r="E67" s="49">
        <f t="shared" si="35"/>
        <v>0</v>
      </c>
      <c r="F67" s="49">
        <f t="shared" si="35"/>
        <v>0</v>
      </c>
      <c r="G67" s="49">
        <f t="shared" si="35"/>
        <v>53990400</v>
      </c>
      <c r="H67" s="55">
        <f t="shared" ref="H67" si="36">G67/254927192*100</f>
        <v>21.17875287309484</v>
      </c>
      <c r="I67" s="49">
        <f>I68</f>
        <v>53990400</v>
      </c>
      <c r="J67" s="49" t="str">
        <f>J68</f>
        <v>-</v>
      </c>
      <c r="K67" s="49">
        <f t="shared" ref="K67" si="37">K68</f>
        <v>53990400</v>
      </c>
      <c r="L67" s="55">
        <f t="shared" ref="L67" si="38">K67/254927192*100</f>
        <v>21.17875287309484</v>
      </c>
      <c r="M67" s="49"/>
      <c r="N67" s="55">
        <f t="shared" si="5"/>
        <v>21.17875287309484</v>
      </c>
      <c r="O67" s="49"/>
      <c r="P67" s="49">
        <v>0</v>
      </c>
      <c r="Q67" s="49">
        <v>0</v>
      </c>
      <c r="R67" s="51">
        <f t="shared" si="10"/>
        <v>0</v>
      </c>
      <c r="S67" s="49">
        <f t="shared" ref="S67" si="39">S68</f>
        <v>53990400</v>
      </c>
      <c r="T67" s="17"/>
      <c r="U67" s="17"/>
      <c r="V67" s="17"/>
    </row>
    <row r="68" spans="1:22" x14ac:dyDescent="0.25">
      <c r="A68" s="22"/>
      <c r="B68" s="26" t="s">
        <v>242</v>
      </c>
      <c r="C68" s="27">
        <v>1</v>
      </c>
      <c r="D68" s="52">
        <v>53990400</v>
      </c>
      <c r="E68" s="52">
        <v>0</v>
      </c>
      <c r="F68" s="52">
        <v>0</v>
      </c>
      <c r="G68" s="52">
        <f t="shared" ref="G68" si="40">D68</f>
        <v>53990400</v>
      </c>
      <c r="H68" s="59">
        <f>SUM(53990400/254927192*100)</f>
        <v>21.17875287309484</v>
      </c>
      <c r="I68" s="52">
        <f t="shared" ref="I68" si="41">G68</f>
        <v>53990400</v>
      </c>
      <c r="J68" s="60" t="s">
        <v>175</v>
      </c>
      <c r="K68" s="52">
        <f t="shared" ref="K68" si="42">I68</f>
        <v>53990400</v>
      </c>
      <c r="L68" s="20">
        <f>SUM(53990400/254927192*100)</f>
        <v>21.17875287309484</v>
      </c>
      <c r="M68" s="27"/>
      <c r="N68" s="20">
        <f t="shared" si="5"/>
        <v>21.17875287309484</v>
      </c>
      <c r="O68" s="49"/>
      <c r="P68" s="49">
        <v>0</v>
      </c>
      <c r="Q68" s="49">
        <v>0</v>
      </c>
      <c r="R68" s="51">
        <f t="shared" si="10"/>
        <v>0</v>
      </c>
      <c r="S68" s="27">
        <f t="shared" ref="S68" si="43">K68</f>
        <v>53990400</v>
      </c>
      <c r="T68" s="24"/>
      <c r="U68" s="24"/>
      <c r="V68" s="24"/>
    </row>
    <row r="69" spans="1:22" x14ac:dyDescent="0.25">
      <c r="A69" s="13"/>
      <c r="B69" s="11" t="s">
        <v>88</v>
      </c>
      <c r="C69" s="49">
        <f t="shared" ref="C69:L69" si="44">SUM(C67,C65,C64,C63,C57)</f>
        <v>6</v>
      </c>
      <c r="D69" s="49">
        <f t="shared" si="44"/>
        <v>57426400</v>
      </c>
      <c r="E69" s="49">
        <f t="shared" si="44"/>
        <v>0</v>
      </c>
      <c r="F69" s="49">
        <f t="shared" si="44"/>
        <v>0</v>
      </c>
      <c r="G69" s="49">
        <f t="shared" si="44"/>
        <v>57426400</v>
      </c>
      <c r="H69" s="55">
        <f t="shared" si="44"/>
        <v>22.526588689683603</v>
      </c>
      <c r="I69" s="49">
        <f t="shared" si="44"/>
        <v>57426400</v>
      </c>
      <c r="J69" s="49">
        <f t="shared" si="44"/>
        <v>0</v>
      </c>
      <c r="K69" s="49">
        <f t="shared" si="44"/>
        <v>57426400</v>
      </c>
      <c r="L69" s="55">
        <f t="shared" si="44"/>
        <v>22.526588689683603</v>
      </c>
      <c r="M69" s="49"/>
      <c r="N69" s="55">
        <f t="shared" si="5"/>
        <v>22.526588689683603</v>
      </c>
      <c r="O69" s="49"/>
      <c r="P69" s="49">
        <v>0</v>
      </c>
      <c r="Q69" s="49">
        <v>0</v>
      </c>
      <c r="R69" s="51">
        <f t="shared" si="10"/>
        <v>0</v>
      </c>
      <c r="S69" s="49">
        <f>SUM(S67,S65,S64,S63,S57)</f>
        <v>57426400</v>
      </c>
      <c r="T69" s="17"/>
      <c r="U69" s="17"/>
      <c r="V69" s="17"/>
    </row>
    <row r="70" spans="1:22" ht="25.5" x14ac:dyDescent="0.25">
      <c r="A70" s="13"/>
      <c r="B70" s="11" t="s">
        <v>89</v>
      </c>
      <c r="C70" s="49">
        <f t="shared" ref="C70:L70" si="45">C69+C55</f>
        <v>45</v>
      </c>
      <c r="D70" s="49">
        <f t="shared" si="45"/>
        <v>131470456</v>
      </c>
      <c r="E70" s="49">
        <f t="shared" si="45"/>
        <v>0</v>
      </c>
      <c r="F70" s="49">
        <f t="shared" si="45"/>
        <v>0</v>
      </c>
      <c r="G70" s="49">
        <f t="shared" si="45"/>
        <v>131470456</v>
      </c>
      <c r="H70" s="142">
        <v>51.57</v>
      </c>
      <c r="I70" s="49">
        <f t="shared" si="45"/>
        <v>131470456</v>
      </c>
      <c r="J70" s="49">
        <f t="shared" si="45"/>
        <v>0</v>
      </c>
      <c r="K70" s="49">
        <f t="shared" si="45"/>
        <v>131470456</v>
      </c>
      <c r="L70" s="142">
        <v>51.57</v>
      </c>
      <c r="M70" s="49"/>
      <c r="N70" s="142">
        <v>51.57</v>
      </c>
      <c r="O70" s="49">
        <f>O69+O55</f>
        <v>0</v>
      </c>
      <c r="P70" s="49">
        <f>P69+P55</f>
        <v>0</v>
      </c>
      <c r="Q70" s="49">
        <f>Q69+Q55</f>
        <v>4415000</v>
      </c>
      <c r="R70" s="51">
        <f t="shared" si="10"/>
        <v>3.3581689258003333</v>
      </c>
      <c r="S70" s="49">
        <f>S69+S55</f>
        <v>131470082</v>
      </c>
      <c r="T70" s="17"/>
      <c r="U70" s="17"/>
      <c r="V70" s="17"/>
    </row>
  </sheetData>
  <mergeCells count="26">
    <mergeCell ref="A1:V1"/>
    <mergeCell ref="A5:A7"/>
    <mergeCell ref="B5:B7"/>
    <mergeCell ref="C5:C7"/>
    <mergeCell ref="D5:D7"/>
    <mergeCell ref="E5:E7"/>
    <mergeCell ref="F5:F7"/>
    <mergeCell ref="G5:G7"/>
    <mergeCell ref="H5:H7"/>
    <mergeCell ref="A2:V2"/>
    <mergeCell ref="A3:V3"/>
    <mergeCell ref="A4:V4"/>
    <mergeCell ref="I5:L5"/>
    <mergeCell ref="M5:M7"/>
    <mergeCell ref="N5:N7"/>
    <mergeCell ref="O5:P5"/>
    <mergeCell ref="Q5:R5"/>
    <mergeCell ref="S5:S7"/>
    <mergeCell ref="T5:V5"/>
    <mergeCell ref="I6:K6"/>
    <mergeCell ref="L6:L7"/>
    <mergeCell ref="T6:V6"/>
    <mergeCell ref="R6:R7"/>
    <mergeCell ref="Q6:Q7"/>
    <mergeCell ref="O6:O7"/>
    <mergeCell ref="P6:P7"/>
  </mergeCells>
  <dataValidations count="6">
    <dataValidation type="whole" operator="lessThanOrEqual" allowBlank="1" showInputMessage="1" showErrorMessage="1" sqref="S47:S48" xr:uid="{3C94B6F6-0C0A-4356-84D6-D7CECA0B19EA}">
      <formula1>D47</formula1>
    </dataValidation>
    <dataValidation type="whole" operator="lessThanOrEqual" allowBlank="1" showInputMessage="1" showErrorMessage="1" sqref="Q46:Q48 Q50:Q51" xr:uid="{B2CCD7FD-FD49-4A4A-A383-A3033779DE8A}">
      <formula1>#REF!</formula1>
    </dataValidation>
    <dataValidation type="whole" operator="greaterThanOrEqual" allowBlank="1" showInputMessage="1" showErrorMessage="1" sqref="D68:G68 D66:F66 D56:F56 C54:G54 D58 D60:D61 O50:P51 I50:K51 C47:F48 I10:K41 O46:P48 C46:G46 G58:G61 F10:F41 D10:D41 O10:P41 J9 G47 G53 I53:I54 I68 K53:K54 K68 I46:K48 K58:K62 I58:I62 E58:E62 C50:G51" xr:uid="{7681152E-F3CD-47A3-93C3-C43BBEC89B72}">
      <formula1>0</formula1>
    </dataValidation>
    <dataValidation operator="greaterThan" allowBlank="1" showInputMessage="1" showErrorMessage="1" sqref="C13:C17 C9:C11" xr:uid="{561CFC39-FD97-4C06-985F-C2AB40280E59}"/>
    <dataValidation type="whole" operator="lessThanOrEqual" allowBlank="1" showInputMessage="1" showErrorMessage="1" sqref="Q10:Q41" xr:uid="{74812A7C-0BEE-4250-BEDF-F63C8E5A7BE9}">
      <formula1>C10</formula1>
    </dataValidation>
    <dataValidation type="whole" operator="lessThanOrEqual" allowBlank="1" showInputMessage="1" showErrorMessage="1" sqref="S10:S41" xr:uid="{C42A127D-B2FD-43F6-ABA9-9FD2297D9400}">
      <formula1>XFA10</formula1>
    </dataValidation>
  </dataValidations>
  <pageMargins left="0.25" right="0.25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5"/>
  <sheetViews>
    <sheetView zoomScaleNormal="100" workbookViewId="0">
      <pane ySplit="8" topLeftCell="A44" activePane="bottomLeft" state="frozen"/>
      <selection pane="bottomLeft" activeCell="A65" sqref="A65"/>
    </sheetView>
  </sheetViews>
  <sheetFormatPr defaultRowHeight="15" x14ac:dyDescent="0.25"/>
  <cols>
    <col min="2" max="2" width="40" customWidth="1"/>
    <col min="3" max="3" width="13.7109375" bestFit="1" customWidth="1"/>
    <col min="4" max="4" width="13" customWidth="1"/>
    <col min="5" max="5" width="12.140625" customWidth="1"/>
    <col min="6" max="6" width="18.28515625" customWidth="1"/>
    <col min="7" max="7" width="17.28515625" customWidth="1"/>
    <col min="8" max="8" width="18.5703125" customWidth="1"/>
    <col min="9" max="9" width="17.85546875" customWidth="1"/>
    <col min="10" max="10" width="13.5703125" bestFit="1" customWidth="1"/>
    <col min="11" max="11" width="18.5703125" customWidth="1"/>
    <col min="12" max="12" width="9.7109375" customWidth="1"/>
    <col min="13" max="13" width="13.5703125" bestFit="1" customWidth="1"/>
    <col min="14" max="14" width="9.140625" bestFit="1" customWidth="1"/>
    <col min="15" max="16" width="8.85546875" bestFit="1" customWidth="1"/>
    <col min="19" max="19" width="15.42578125" bestFit="1" customWidth="1"/>
    <col min="20" max="22" width="8.85546875" bestFit="1" customWidth="1"/>
  </cols>
  <sheetData>
    <row r="1" spans="1:22" x14ac:dyDescent="0.25">
      <c r="A1" s="134" t="s">
        <v>243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6"/>
    </row>
    <row r="2" spans="1:22" x14ac:dyDescent="0.25">
      <c r="A2" s="134" t="s">
        <v>173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6"/>
    </row>
    <row r="3" spans="1:22" x14ac:dyDescent="0.25">
      <c r="A3" s="134" t="s">
        <v>274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6"/>
    </row>
    <row r="4" spans="1:22" x14ac:dyDescent="0.25">
      <c r="A4" s="134" t="s">
        <v>174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6"/>
    </row>
    <row r="5" spans="1:22" x14ac:dyDescent="0.25">
      <c r="A5" s="137" t="s">
        <v>0</v>
      </c>
      <c r="B5" s="118" t="s">
        <v>59</v>
      </c>
      <c r="C5" s="111" t="s">
        <v>13</v>
      </c>
      <c r="D5" s="111" t="s">
        <v>14</v>
      </c>
      <c r="E5" s="111" t="s">
        <v>60</v>
      </c>
      <c r="F5" s="111" t="s">
        <v>16</v>
      </c>
      <c r="G5" s="111" t="s">
        <v>17</v>
      </c>
      <c r="H5" s="111" t="s">
        <v>61</v>
      </c>
      <c r="I5" s="106" t="s">
        <v>19</v>
      </c>
      <c r="J5" s="107" t="s">
        <v>19</v>
      </c>
      <c r="K5" s="107" t="s">
        <v>19</v>
      </c>
      <c r="L5" s="108" t="s">
        <v>19</v>
      </c>
      <c r="M5" s="111" t="s">
        <v>257</v>
      </c>
      <c r="N5" s="111" t="s">
        <v>22</v>
      </c>
      <c r="O5" s="106" t="s">
        <v>23</v>
      </c>
      <c r="P5" s="108" t="s">
        <v>23</v>
      </c>
      <c r="Q5" s="106" t="s">
        <v>258</v>
      </c>
      <c r="R5" s="108" t="s">
        <v>258</v>
      </c>
      <c r="S5" s="111" t="s">
        <v>26</v>
      </c>
      <c r="T5" s="106" t="s">
        <v>90</v>
      </c>
      <c r="U5" s="107" t="s">
        <v>90</v>
      </c>
      <c r="V5" s="108" t="s">
        <v>90</v>
      </c>
    </row>
    <row r="6" spans="1:22" x14ac:dyDescent="0.25">
      <c r="A6" s="138"/>
      <c r="B6" s="119"/>
      <c r="C6" s="113" t="s">
        <v>13</v>
      </c>
      <c r="D6" s="113" t="s">
        <v>14</v>
      </c>
      <c r="E6" s="113" t="s">
        <v>60</v>
      </c>
      <c r="F6" s="113" t="s">
        <v>16</v>
      </c>
      <c r="G6" s="113" t="s">
        <v>17</v>
      </c>
      <c r="H6" s="113" t="s">
        <v>61</v>
      </c>
      <c r="I6" s="106" t="s">
        <v>27</v>
      </c>
      <c r="J6" s="107" t="s">
        <v>27</v>
      </c>
      <c r="K6" s="108" t="s">
        <v>27</v>
      </c>
      <c r="L6" s="111" t="s">
        <v>62</v>
      </c>
      <c r="M6" s="113" t="s">
        <v>257</v>
      </c>
      <c r="N6" s="113" t="s">
        <v>22</v>
      </c>
      <c r="O6" s="111" t="s">
        <v>29</v>
      </c>
      <c r="P6" s="111" t="s">
        <v>30</v>
      </c>
      <c r="Q6" s="111" t="s">
        <v>29</v>
      </c>
      <c r="R6" s="111" t="s">
        <v>30</v>
      </c>
      <c r="S6" s="113" t="s">
        <v>26</v>
      </c>
      <c r="T6" s="106" t="s">
        <v>91</v>
      </c>
      <c r="U6" s="107" t="s">
        <v>91</v>
      </c>
      <c r="V6" s="108" t="s">
        <v>91</v>
      </c>
    </row>
    <row r="7" spans="1:22" ht="39" x14ac:dyDescent="0.25">
      <c r="A7" s="138"/>
      <c r="B7" s="119"/>
      <c r="C7" s="112" t="s">
        <v>13</v>
      </c>
      <c r="D7" s="112" t="s">
        <v>14</v>
      </c>
      <c r="E7" s="112" t="s">
        <v>60</v>
      </c>
      <c r="F7" s="112" t="s">
        <v>16</v>
      </c>
      <c r="G7" s="112" t="s">
        <v>17</v>
      </c>
      <c r="H7" s="112" t="s">
        <v>61</v>
      </c>
      <c r="I7" s="7" t="s">
        <v>31</v>
      </c>
      <c r="J7" s="7" t="s">
        <v>32</v>
      </c>
      <c r="K7" s="7" t="s">
        <v>33</v>
      </c>
      <c r="L7" s="112" t="s">
        <v>62</v>
      </c>
      <c r="M7" s="112" t="s">
        <v>257</v>
      </c>
      <c r="N7" s="112" t="s">
        <v>22</v>
      </c>
      <c r="O7" s="112" t="s">
        <v>29</v>
      </c>
      <c r="P7" s="112" t="s">
        <v>30</v>
      </c>
      <c r="Q7" s="112" t="s">
        <v>29</v>
      </c>
      <c r="R7" s="112" t="s">
        <v>30</v>
      </c>
      <c r="S7" s="112" t="s">
        <v>26</v>
      </c>
      <c r="T7" s="7" t="s">
        <v>92</v>
      </c>
      <c r="U7" s="7" t="s">
        <v>93</v>
      </c>
      <c r="V7" s="7" t="s">
        <v>94</v>
      </c>
    </row>
    <row r="8" spans="1:22" ht="51.75" x14ac:dyDescent="0.25">
      <c r="A8" s="139"/>
      <c r="B8" s="120"/>
      <c r="C8" s="3" t="s">
        <v>34</v>
      </c>
      <c r="D8" s="3" t="s">
        <v>35</v>
      </c>
      <c r="E8" s="3" t="s">
        <v>36</v>
      </c>
      <c r="F8" s="3" t="s">
        <v>37</v>
      </c>
      <c r="G8" s="3" t="s">
        <v>38</v>
      </c>
      <c r="H8" s="3" t="s">
        <v>39</v>
      </c>
      <c r="I8" s="109" t="s">
        <v>40</v>
      </c>
      <c r="J8" s="114" t="s">
        <v>40</v>
      </c>
      <c r="K8" s="114" t="s">
        <v>40</v>
      </c>
      <c r="L8" s="110" t="s">
        <v>40</v>
      </c>
      <c r="M8" s="3" t="s">
        <v>41</v>
      </c>
      <c r="N8" s="3" t="s">
        <v>259</v>
      </c>
      <c r="O8" s="109" t="s">
        <v>260</v>
      </c>
      <c r="P8" s="110" t="s">
        <v>260</v>
      </c>
      <c r="Q8" s="109" t="s">
        <v>44</v>
      </c>
      <c r="R8" s="110" t="s">
        <v>44</v>
      </c>
      <c r="S8" s="3" t="s">
        <v>45</v>
      </c>
      <c r="T8" s="109" t="s">
        <v>261</v>
      </c>
      <c r="U8" s="114" t="s">
        <v>261</v>
      </c>
      <c r="V8" s="110" t="s">
        <v>261</v>
      </c>
    </row>
    <row r="9" spans="1:22" x14ac:dyDescent="0.25">
      <c r="A9" s="2" t="s">
        <v>2</v>
      </c>
      <c r="B9" s="2" t="s">
        <v>95</v>
      </c>
      <c r="C9" s="61" t="s">
        <v>0</v>
      </c>
      <c r="D9" s="61" t="s">
        <v>0</v>
      </c>
      <c r="E9" s="61" t="s">
        <v>0</v>
      </c>
      <c r="F9" s="61" t="s">
        <v>0</v>
      </c>
      <c r="G9" s="61" t="s">
        <v>0</v>
      </c>
      <c r="H9" s="61" t="s">
        <v>0</v>
      </c>
      <c r="I9" s="61" t="s">
        <v>0</v>
      </c>
      <c r="J9" s="61" t="s">
        <v>0</v>
      </c>
      <c r="K9" s="61" t="s">
        <v>0</v>
      </c>
      <c r="L9" s="61" t="s">
        <v>0</v>
      </c>
      <c r="M9" s="61" t="s">
        <v>0</v>
      </c>
      <c r="N9" s="61" t="s">
        <v>0</v>
      </c>
      <c r="O9" s="61" t="s">
        <v>0</v>
      </c>
      <c r="P9" s="61" t="s">
        <v>0</v>
      </c>
      <c r="Q9" s="61" t="s">
        <v>0</v>
      </c>
      <c r="R9" s="61" t="s">
        <v>0</v>
      </c>
      <c r="S9" s="61" t="s">
        <v>0</v>
      </c>
      <c r="T9" s="61" t="s">
        <v>0</v>
      </c>
      <c r="U9" s="61" t="s">
        <v>0</v>
      </c>
      <c r="V9" s="61" t="s">
        <v>0</v>
      </c>
    </row>
    <row r="10" spans="1:22" x14ac:dyDescent="0.25">
      <c r="A10" s="4" t="s">
        <v>65</v>
      </c>
      <c r="B10" s="4" t="s">
        <v>96</v>
      </c>
      <c r="C10" s="62">
        <v>25</v>
      </c>
      <c r="D10" s="63">
        <v>13323366</v>
      </c>
      <c r="E10" s="64" t="s">
        <v>175</v>
      </c>
      <c r="F10" s="64" t="s">
        <v>175</v>
      </c>
      <c r="G10" s="63">
        <v>13323366</v>
      </c>
      <c r="H10" s="64">
        <v>5.23</v>
      </c>
      <c r="I10" s="63">
        <v>13323366</v>
      </c>
      <c r="J10" s="64" t="s">
        <v>175</v>
      </c>
      <c r="K10" s="63">
        <v>13323366</v>
      </c>
      <c r="L10" s="64">
        <v>5.23</v>
      </c>
      <c r="M10" s="64" t="s">
        <v>175</v>
      </c>
      <c r="N10" s="64">
        <v>5.23</v>
      </c>
      <c r="O10" s="64" t="s">
        <v>175</v>
      </c>
      <c r="P10" s="64" t="s">
        <v>175</v>
      </c>
      <c r="Q10" s="64" t="s">
        <v>175</v>
      </c>
      <c r="R10" s="64" t="s">
        <v>175</v>
      </c>
      <c r="S10" s="63">
        <v>13323366</v>
      </c>
      <c r="T10" s="64" t="s">
        <v>175</v>
      </c>
      <c r="U10" s="64" t="s">
        <v>175</v>
      </c>
      <c r="V10" s="64" t="s">
        <v>175</v>
      </c>
    </row>
    <row r="11" spans="1:22" x14ac:dyDescent="0.25">
      <c r="A11" s="4" t="s">
        <v>74</v>
      </c>
      <c r="B11" s="4" t="s">
        <v>97</v>
      </c>
      <c r="C11" s="62">
        <v>0</v>
      </c>
      <c r="D11" s="62">
        <v>0</v>
      </c>
      <c r="E11" s="64" t="s">
        <v>175</v>
      </c>
      <c r="F11" s="64" t="s">
        <v>175</v>
      </c>
      <c r="G11" s="62">
        <v>0</v>
      </c>
      <c r="H11" s="64">
        <v>0</v>
      </c>
      <c r="I11" s="62">
        <v>0</v>
      </c>
      <c r="J11" s="64" t="s">
        <v>175</v>
      </c>
      <c r="K11" s="62">
        <v>0</v>
      </c>
      <c r="L11" s="64">
        <v>0</v>
      </c>
      <c r="M11" s="64" t="s">
        <v>175</v>
      </c>
      <c r="N11" s="64">
        <v>0</v>
      </c>
      <c r="O11" s="64" t="s">
        <v>175</v>
      </c>
      <c r="P11" s="64" t="s">
        <v>175</v>
      </c>
      <c r="Q11" s="64" t="s">
        <v>175</v>
      </c>
      <c r="R11" s="64" t="s">
        <v>175</v>
      </c>
      <c r="S11" s="65"/>
      <c r="T11" s="64" t="s">
        <v>0</v>
      </c>
      <c r="U11" s="64" t="s">
        <v>0</v>
      </c>
      <c r="V11" s="64" t="s">
        <v>0</v>
      </c>
    </row>
    <row r="12" spans="1:22" x14ac:dyDescent="0.25">
      <c r="A12" s="4" t="s">
        <v>76</v>
      </c>
      <c r="B12" s="4" t="s">
        <v>98</v>
      </c>
      <c r="C12" s="62">
        <v>3</v>
      </c>
      <c r="D12" s="66">
        <v>11518</v>
      </c>
      <c r="E12" s="64" t="s">
        <v>175</v>
      </c>
      <c r="F12" s="64" t="s">
        <v>175</v>
      </c>
      <c r="G12" s="66">
        <v>11518</v>
      </c>
      <c r="H12" s="64">
        <v>1.6999999999999999E-3</v>
      </c>
      <c r="I12" s="66">
        <v>11518</v>
      </c>
      <c r="J12" s="64" t="s">
        <v>175</v>
      </c>
      <c r="K12" s="66">
        <v>11518</v>
      </c>
      <c r="L12" s="64">
        <v>1.6999999999999999E-3</v>
      </c>
      <c r="M12" s="64" t="s">
        <v>175</v>
      </c>
      <c r="N12" s="64">
        <v>1.6999999999999999E-3</v>
      </c>
      <c r="O12" s="64" t="s">
        <v>175</v>
      </c>
      <c r="P12" s="64" t="s">
        <v>175</v>
      </c>
      <c r="Q12" s="64" t="s">
        <v>175</v>
      </c>
      <c r="R12" s="64" t="s">
        <v>175</v>
      </c>
      <c r="S12" s="66">
        <v>11518</v>
      </c>
      <c r="T12" s="64" t="s">
        <v>175</v>
      </c>
      <c r="U12" s="64" t="s">
        <v>175</v>
      </c>
      <c r="V12" s="64" t="s">
        <v>175</v>
      </c>
    </row>
    <row r="13" spans="1:22" x14ac:dyDescent="0.25">
      <c r="A13" s="4" t="s">
        <v>78</v>
      </c>
      <c r="B13" s="4" t="s">
        <v>99</v>
      </c>
      <c r="C13" s="62">
        <v>9</v>
      </c>
      <c r="D13" s="66">
        <v>4384</v>
      </c>
      <c r="E13" s="64" t="s">
        <v>175</v>
      </c>
      <c r="F13" s="64" t="s">
        <v>175</v>
      </c>
      <c r="G13" s="62">
        <v>4384</v>
      </c>
      <c r="H13" s="64">
        <v>1.6999999999999999E-3</v>
      </c>
      <c r="I13" s="62">
        <v>4384</v>
      </c>
      <c r="J13" s="64" t="s">
        <v>175</v>
      </c>
      <c r="K13" s="62">
        <v>4384</v>
      </c>
      <c r="L13" s="64">
        <v>1.6999999999999999E-3</v>
      </c>
      <c r="M13" s="64" t="s">
        <v>175</v>
      </c>
      <c r="N13" s="64">
        <v>1.6999999999999999E-3</v>
      </c>
      <c r="O13" s="64" t="s">
        <v>175</v>
      </c>
      <c r="P13" s="64" t="s">
        <v>175</v>
      </c>
      <c r="Q13" s="64" t="s">
        <v>175</v>
      </c>
      <c r="R13" s="64" t="s">
        <v>175</v>
      </c>
      <c r="S13" s="65">
        <v>600</v>
      </c>
      <c r="T13" s="64" t="s">
        <v>175</v>
      </c>
      <c r="U13" s="64" t="s">
        <v>175</v>
      </c>
      <c r="V13" s="64" t="s">
        <v>175</v>
      </c>
    </row>
    <row r="14" spans="1:22" x14ac:dyDescent="0.25">
      <c r="A14" s="4" t="s">
        <v>87</v>
      </c>
      <c r="B14" s="4" t="s">
        <v>100</v>
      </c>
      <c r="C14" s="62">
        <v>3</v>
      </c>
      <c r="D14" s="66">
        <v>65060</v>
      </c>
      <c r="E14" s="64" t="s">
        <v>175</v>
      </c>
      <c r="F14" s="64" t="s">
        <v>175</v>
      </c>
      <c r="G14" s="66">
        <v>65060</v>
      </c>
      <c r="H14" s="64">
        <v>0.03</v>
      </c>
      <c r="I14" s="66">
        <v>65060</v>
      </c>
      <c r="J14" s="64" t="s">
        <v>175</v>
      </c>
      <c r="K14" s="66">
        <v>65060</v>
      </c>
      <c r="L14" s="64">
        <v>0.03</v>
      </c>
      <c r="M14" s="64" t="s">
        <v>175</v>
      </c>
      <c r="N14" s="64">
        <v>0.03</v>
      </c>
      <c r="O14" s="64" t="s">
        <v>175</v>
      </c>
      <c r="P14" s="64" t="s">
        <v>175</v>
      </c>
      <c r="Q14" s="64" t="s">
        <v>175</v>
      </c>
      <c r="R14" s="64" t="s">
        <v>175</v>
      </c>
      <c r="S14" s="65">
        <v>65060</v>
      </c>
      <c r="T14" s="64" t="s">
        <v>175</v>
      </c>
      <c r="U14" s="64" t="s">
        <v>175</v>
      </c>
      <c r="V14" s="64" t="s">
        <v>175</v>
      </c>
    </row>
    <row r="15" spans="1:22" x14ac:dyDescent="0.25">
      <c r="A15" s="4" t="s">
        <v>101</v>
      </c>
      <c r="B15" s="4" t="s">
        <v>102</v>
      </c>
      <c r="C15" s="62">
        <v>0</v>
      </c>
      <c r="D15" s="62">
        <v>0</v>
      </c>
      <c r="E15" s="64" t="s">
        <v>175</v>
      </c>
      <c r="F15" s="64" t="s">
        <v>175</v>
      </c>
      <c r="G15" s="62">
        <v>0</v>
      </c>
      <c r="H15" s="64">
        <v>0</v>
      </c>
      <c r="I15" s="62">
        <v>0</v>
      </c>
      <c r="J15" s="64" t="s">
        <v>175</v>
      </c>
      <c r="K15" s="62">
        <v>0</v>
      </c>
      <c r="L15" s="64">
        <v>0</v>
      </c>
      <c r="M15" s="64" t="s">
        <v>175</v>
      </c>
      <c r="N15" s="64">
        <v>0</v>
      </c>
      <c r="O15" s="64" t="s">
        <v>175</v>
      </c>
      <c r="P15" s="64" t="s">
        <v>175</v>
      </c>
      <c r="Q15" s="64" t="s">
        <v>175</v>
      </c>
      <c r="R15" s="64" t="s">
        <v>175</v>
      </c>
      <c r="S15" s="65"/>
      <c r="T15" s="64" t="s">
        <v>0</v>
      </c>
      <c r="U15" s="64" t="s">
        <v>0</v>
      </c>
      <c r="V15" s="64" t="s">
        <v>0</v>
      </c>
    </row>
    <row r="16" spans="1:22" x14ac:dyDescent="0.25">
      <c r="A16" s="4" t="s">
        <v>103</v>
      </c>
      <c r="B16" s="4" t="s">
        <v>104</v>
      </c>
      <c r="C16" s="62">
        <v>0</v>
      </c>
      <c r="D16" s="62">
        <v>0</v>
      </c>
      <c r="E16" s="64" t="s">
        <v>175</v>
      </c>
      <c r="F16" s="64" t="s">
        <v>175</v>
      </c>
      <c r="G16" s="62">
        <v>0</v>
      </c>
      <c r="H16" s="64">
        <v>0</v>
      </c>
      <c r="I16" s="62">
        <v>0</v>
      </c>
      <c r="J16" s="64" t="s">
        <v>175</v>
      </c>
      <c r="K16" s="62">
        <v>0</v>
      </c>
      <c r="L16" s="64">
        <v>0</v>
      </c>
      <c r="M16" s="64" t="s">
        <v>175</v>
      </c>
      <c r="N16" s="64">
        <v>0</v>
      </c>
      <c r="O16" s="64" t="s">
        <v>175</v>
      </c>
      <c r="P16" s="64" t="s">
        <v>175</v>
      </c>
      <c r="Q16" s="64" t="s">
        <v>175</v>
      </c>
      <c r="R16" s="64" t="s">
        <v>175</v>
      </c>
      <c r="S16" s="65"/>
      <c r="T16" s="64" t="s">
        <v>0</v>
      </c>
      <c r="U16" s="64" t="s">
        <v>0</v>
      </c>
      <c r="V16" s="64" t="s">
        <v>0</v>
      </c>
    </row>
    <row r="17" spans="1:22" x14ac:dyDescent="0.25">
      <c r="A17" s="4" t="s">
        <v>105</v>
      </c>
      <c r="B17" s="4" t="s">
        <v>106</v>
      </c>
      <c r="C17" s="62">
        <v>0</v>
      </c>
      <c r="D17" s="62">
        <v>0</v>
      </c>
      <c r="E17" s="64" t="s">
        <v>175</v>
      </c>
      <c r="F17" s="64" t="s">
        <v>175</v>
      </c>
      <c r="G17" s="62">
        <v>0</v>
      </c>
      <c r="H17" s="64">
        <v>0</v>
      </c>
      <c r="I17" s="62">
        <v>0</v>
      </c>
      <c r="J17" s="64" t="s">
        <v>175</v>
      </c>
      <c r="K17" s="62">
        <v>0</v>
      </c>
      <c r="L17" s="64">
        <v>0</v>
      </c>
      <c r="M17" s="64" t="s">
        <v>175</v>
      </c>
      <c r="N17" s="64">
        <v>0</v>
      </c>
      <c r="O17" s="64" t="s">
        <v>175</v>
      </c>
      <c r="P17" s="64" t="s">
        <v>175</v>
      </c>
      <c r="Q17" s="64" t="s">
        <v>175</v>
      </c>
      <c r="R17" s="64" t="s">
        <v>175</v>
      </c>
      <c r="S17" s="65"/>
      <c r="T17" s="64" t="s">
        <v>0</v>
      </c>
      <c r="U17" s="64" t="s">
        <v>0</v>
      </c>
      <c r="V17" s="64" t="s">
        <v>0</v>
      </c>
    </row>
    <row r="18" spans="1:22" x14ac:dyDescent="0.25">
      <c r="A18" s="4" t="s">
        <v>107</v>
      </c>
      <c r="B18" s="4" t="s">
        <v>108</v>
      </c>
      <c r="C18" s="62">
        <v>2</v>
      </c>
      <c r="D18" s="66">
        <v>5723</v>
      </c>
      <c r="E18" s="64" t="s">
        <v>175</v>
      </c>
      <c r="F18" s="64" t="s">
        <v>175</v>
      </c>
      <c r="G18" s="66">
        <v>5723</v>
      </c>
      <c r="H18" s="64">
        <v>1.4E-3</v>
      </c>
      <c r="I18" s="66">
        <v>5723</v>
      </c>
      <c r="J18" s="64" t="s">
        <v>175</v>
      </c>
      <c r="K18" s="66">
        <v>5723</v>
      </c>
      <c r="L18" s="64">
        <v>1.4E-3</v>
      </c>
      <c r="M18" s="64" t="s">
        <v>175</v>
      </c>
      <c r="N18" s="64">
        <v>1.4E-3</v>
      </c>
      <c r="O18" s="64" t="s">
        <v>175</v>
      </c>
      <c r="P18" s="64" t="s">
        <v>175</v>
      </c>
      <c r="Q18" s="64" t="s">
        <v>175</v>
      </c>
      <c r="R18" s="64" t="s">
        <v>175</v>
      </c>
      <c r="S18" s="65">
        <v>5723</v>
      </c>
      <c r="T18" s="64" t="s">
        <v>175</v>
      </c>
      <c r="U18" s="64" t="s">
        <v>175</v>
      </c>
      <c r="V18" s="64" t="s">
        <v>175</v>
      </c>
    </row>
    <row r="19" spans="1:22" x14ac:dyDescent="0.25">
      <c r="A19" s="4" t="s">
        <v>109</v>
      </c>
      <c r="B19" s="4" t="s">
        <v>110</v>
      </c>
      <c r="C19" s="62">
        <v>0</v>
      </c>
      <c r="D19" s="62">
        <v>0</v>
      </c>
      <c r="E19" s="64" t="s">
        <v>175</v>
      </c>
      <c r="F19" s="64" t="s">
        <v>175</v>
      </c>
      <c r="G19" s="62">
        <v>0</v>
      </c>
      <c r="H19" s="64">
        <v>0</v>
      </c>
      <c r="I19" s="62">
        <v>0</v>
      </c>
      <c r="J19" s="64" t="s">
        <v>175</v>
      </c>
      <c r="K19" s="62">
        <v>0</v>
      </c>
      <c r="L19" s="64">
        <v>0</v>
      </c>
      <c r="M19" s="64" t="s">
        <v>175</v>
      </c>
      <c r="N19" s="64">
        <v>0</v>
      </c>
      <c r="O19" s="64" t="s">
        <v>175</v>
      </c>
      <c r="P19" s="64" t="s">
        <v>175</v>
      </c>
      <c r="Q19" s="64" t="s">
        <v>175</v>
      </c>
      <c r="R19" s="64" t="s">
        <v>175</v>
      </c>
      <c r="S19" s="65"/>
      <c r="T19" s="64" t="s">
        <v>0</v>
      </c>
      <c r="U19" s="64" t="s">
        <v>0</v>
      </c>
      <c r="V19" s="64" t="s">
        <v>0</v>
      </c>
    </row>
    <row r="20" spans="1:22" x14ac:dyDescent="0.25">
      <c r="A20" s="4" t="s">
        <v>111</v>
      </c>
      <c r="B20" s="4" t="s">
        <v>79</v>
      </c>
      <c r="C20" s="62">
        <v>0</v>
      </c>
      <c r="D20" s="62">
        <v>0</v>
      </c>
      <c r="E20" s="64" t="s">
        <v>175</v>
      </c>
      <c r="F20" s="64" t="s">
        <v>175</v>
      </c>
      <c r="G20" s="62">
        <v>0</v>
      </c>
      <c r="H20" s="64">
        <v>0</v>
      </c>
      <c r="I20" s="62">
        <v>0</v>
      </c>
      <c r="J20" s="64" t="s">
        <v>175</v>
      </c>
      <c r="K20" s="62">
        <v>0</v>
      </c>
      <c r="L20" s="64">
        <v>0</v>
      </c>
      <c r="M20" s="64" t="s">
        <v>175</v>
      </c>
      <c r="N20" s="64">
        <v>0</v>
      </c>
      <c r="O20" s="64" t="s">
        <v>175</v>
      </c>
      <c r="P20" s="64" t="s">
        <v>175</v>
      </c>
      <c r="Q20" s="64" t="s">
        <v>175</v>
      </c>
      <c r="R20" s="64" t="s">
        <v>175</v>
      </c>
      <c r="S20" s="65"/>
      <c r="T20" s="64" t="s">
        <v>0</v>
      </c>
      <c r="U20" s="64" t="s">
        <v>0</v>
      </c>
      <c r="V20" s="64" t="s">
        <v>0</v>
      </c>
    </row>
    <row r="21" spans="1:22" x14ac:dyDescent="0.25">
      <c r="A21" s="2" t="s">
        <v>0</v>
      </c>
      <c r="B21" s="2" t="s">
        <v>112</v>
      </c>
      <c r="C21" s="67">
        <f>SUM(C10:C20)</f>
        <v>42</v>
      </c>
      <c r="D21" s="67">
        <f>SUM(D10:D20)</f>
        <v>13410051</v>
      </c>
      <c r="E21" s="68" t="s">
        <v>175</v>
      </c>
      <c r="F21" s="68" t="s">
        <v>175</v>
      </c>
      <c r="G21" s="67">
        <f>SUM(G10:G20)</f>
        <v>13410051</v>
      </c>
      <c r="H21" s="68">
        <f>SUM(H10:H20)</f>
        <v>5.2648000000000001</v>
      </c>
      <c r="I21" s="67">
        <f>SUM(I10:I20)</f>
        <v>13410051</v>
      </c>
      <c r="J21" s="68" t="s">
        <v>175</v>
      </c>
      <c r="K21" s="67">
        <f>SUM(K10:K20)</f>
        <v>13410051</v>
      </c>
      <c r="L21" s="68">
        <f>SUM(L10:L20)</f>
        <v>5.2648000000000001</v>
      </c>
      <c r="M21" s="68" t="s">
        <v>175</v>
      </c>
      <c r="N21" s="68">
        <f>SUM(N10:N20)</f>
        <v>5.2648000000000001</v>
      </c>
      <c r="O21" s="68" t="s">
        <v>175</v>
      </c>
      <c r="P21" s="68" t="s">
        <v>175</v>
      </c>
      <c r="Q21" s="68" t="s">
        <v>175</v>
      </c>
      <c r="R21" s="68" t="s">
        <v>175</v>
      </c>
      <c r="S21" s="67">
        <f>SUM(S10:S20)</f>
        <v>13406267</v>
      </c>
      <c r="T21" s="68" t="s">
        <v>175</v>
      </c>
      <c r="U21" s="68" t="s">
        <v>175</v>
      </c>
      <c r="V21" s="68" t="s">
        <v>175</v>
      </c>
    </row>
    <row r="22" spans="1:22" x14ac:dyDescent="0.25">
      <c r="A22" s="2" t="s">
        <v>5</v>
      </c>
      <c r="B22" s="2" t="s">
        <v>113</v>
      </c>
      <c r="C22" s="69" t="s">
        <v>0</v>
      </c>
      <c r="D22" s="70" t="s">
        <v>0</v>
      </c>
      <c r="E22" s="71" t="s">
        <v>175</v>
      </c>
      <c r="F22" s="71" t="s">
        <v>175</v>
      </c>
      <c r="G22" s="70" t="s">
        <v>0</v>
      </c>
      <c r="H22" s="69" t="s">
        <v>0</v>
      </c>
      <c r="I22" s="70" t="s">
        <v>0</v>
      </c>
      <c r="J22" s="71" t="s">
        <v>175</v>
      </c>
      <c r="K22" s="70" t="s">
        <v>0</v>
      </c>
      <c r="L22" s="69" t="s">
        <v>0</v>
      </c>
      <c r="M22" s="71" t="s">
        <v>175</v>
      </c>
      <c r="N22" s="69" t="s">
        <v>0</v>
      </c>
      <c r="O22" s="71" t="s">
        <v>175</v>
      </c>
      <c r="P22" s="71" t="s">
        <v>175</v>
      </c>
      <c r="Q22" s="71" t="s">
        <v>175</v>
      </c>
      <c r="R22" s="71" t="s">
        <v>175</v>
      </c>
      <c r="S22" s="70" t="s">
        <v>0</v>
      </c>
      <c r="T22" s="71" t="s">
        <v>0</v>
      </c>
      <c r="U22" s="71" t="s">
        <v>0</v>
      </c>
      <c r="V22" s="71" t="s">
        <v>0</v>
      </c>
    </row>
    <row r="23" spans="1:22" x14ac:dyDescent="0.25">
      <c r="A23" s="4" t="s">
        <v>65</v>
      </c>
      <c r="B23" s="4" t="s">
        <v>114</v>
      </c>
      <c r="C23" s="72"/>
      <c r="D23" s="73"/>
      <c r="E23" s="64" t="s">
        <v>175</v>
      </c>
      <c r="F23" s="64" t="s">
        <v>175</v>
      </c>
      <c r="G23" s="74" t="s">
        <v>0</v>
      </c>
      <c r="H23" s="74" t="s">
        <v>0</v>
      </c>
      <c r="I23" s="75" t="s">
        <v>0</v>
      </c>
      <c r="J23" s="73"/>
      <c r="K23" s="74" t="s">
        <v>0</v>
      </c>
      <c r="L23" s="74" t="s">
        <v>0</v>
      </c>
      <c r="M23" s="64" t="s">
        <v>175</v>
      </c>
      <c r="N23" s="64">
        <v>0</v>
      </c>
      <c r="O23" s="64" t="s">
        <v>175</v>
      </c>
      <c r="P23" s="64" t="s">
        <v>175</v>
      </c>
      <c r="Q23" s="64" t="s">
        <v>175</v>
      </c>
      <c r="R23" s="64" t="s">
        <v>175</v>
      </c>
      <c r="S23" s="73"/>
      <c r="T23" s="64" t="s">
        <v>0</v>
      </c>
      <c r="U23" s="64" t="s">
        <v>0</v>
      </c>
      <c r="V23" s="64" t="s">
        <v>0</v>
      </c>
    </row>
    <row r="24" spans="1:22" x14ac:dyDescent="0.25">
      <c r="A24" s="4" t="s">
        <v>74</v>
      </c>
      <c r="B24" s="4" t="s">
        <v>115</v>
      </c>
      <c r="C24" s="76"/>
      <c r="D24" s="73"/>
      <c r="E24" s="64" t="s">
        <v>175</v>
      </c>
      <c r="F24" s="64" t="s">
        <v>175</v>
      </c>
      <c r="G24" s="77" t="s">
        <v>0</v>
      </c>
      <c r="H24" s="77" t="s">
        <v>0</v>
      </c>
      <c r="I24" s="75" t="s">
        <v>0</v>
      </c>
      <c r="J24" s="78"/>
      <c r="K24" s="77" t="s">
        <v>0</v>
      </c>
      <c r="L24" s="77" t="s">
        <v>0</v>
      </c>
      <c r="M24" s="64" t="s">
        <v>175</v>
      </c>
      <c r="N24" s="64">
        <v>0</v>
      </c>
      <c r="O24" s="64" t="s">
        <v>175</v>
      </c>
      <c r="P24" s="64" t="s">
        <v>175</v>
      </c>
      <c r="Q24" s="64" t="s">
        <v>175</v>
      </c>
      <c r="R24" s="64" t="s">
        <v>175</v>
      </c>
      <c r="S24" s="73"/>
      <c r="T24" s="64" t="s">
        <v>0</v>
      </c>
      <c r="U24" s="64" t="s">
        <v>0</v>
      </c>
      <c r="V24" s="64" t="s">
        <v>0</v>
      </c>
    </row>
    <row r="25" spans="1:22" x14ac:dyDescent="0.25">
      <c r="A25" s="4" t="s">
        <v>76</v>
      </c>
      <c r="B25" s="4" t="s">
        <v>106</v>
      </c>
      <c r="C25" s="76"/>
      <c r="D25" s="78"/>
      <c r="E25" s="64" t="s">
        <v>175</v>
      </c>
      <c r="F25" s="64" t="s">
        <v>175</v>
      </c>
      <c r="G25" s="77" t="s">
        <v>0</v>
      </c>
      <c r="H25" s="77" t="s">
        <v>0</v>
      </c>
      <c r="I25" s="75" t="s">
        <v>0</v>
      </c>
      <c r="J25" s="78"/>
      <c r="K25" s="77" t="s">
        <v>0</v>
      </c>
      <c r="L25" s="77" t="s">
        <v>0</v>
      </c>
      <c r="M25" s="64" t="s">
        <v>175</v>
      </c>
      <c r="N25" s="64">
        <v>0</v>
      </c>
      <c r="O25" s="64" t="s">
        <v>175</v>
      </c>
      <c r="P25" s="64" t="s">
        <v>175</v>
      </c>
      <c r="Q25" s="64" t="s">
        <v>175</v>
      </c>
      <c r="R25" s="64" t="s">
        <v>175</v>
      </c>
      <c r="S25" s="78"/>
      <c r="T25" s="64" t="s">
        <v>0</v>
      </c>
      <c r="U25" s="64" t="s">
        <v>0</v>
      </c>
      <c r="V25" s="64" t="s">
        <v>0</v>
      </c>
    </row>
    <row r="26" spans="1:22" x14ac:dyDescent="0.25">
      <c r="A26" s="4" t="s">
        <v>78</v>
      </c>
      <c r="B26" s="4" t="s">
        <v>116</v>
      </c>
      <c r="C26" s="76">
        <v>101</v>
      </c>
      <c r="D26" s="66">
        <v>12018948</v>
      </c>
      <c r="E26" s="64" t="s">
        <v>175</v>
      </c>
      <c r="F26" s="64" t="s">
        <v>175</v>
      </c>
      <c r="G26" s="79">
        <v>12018948</v>
      </c>
      <c r="H26" s="77">
        <v>4.71</v>
      </c>
      <c r="I26" s="80">
        <v>12018948</v>
      </c>
      <c r="J26" s="78"/>
      <c r="K26" s="79">
        <v>12018948</v>
      </c>
      <c r="L26" s="77">
        <v>4.71</v>
      </c>
      <c r="M26" s="64" t="s">
        <v>175</v>
      </c>
      <c r="N26" s="64">
        <v>4.7106000000000003</v>
      </c>
      <c r="O26" s="64" t="s">
        <v>175</v>
      </c>
      <c r="P26" s="64" t="s">
        <v>175</v>
      </c>
      <c r="Q26" s="64" t="s">
        <v>175</v>
      </c>
      <c r="R26" s="64" t="s">
        <v>175</v>
      </c>
      <c r="S26" s="66">
        <v>12018948</v>
      </c>
      <c r="T26" s="64" t="s">
        <v>175</v>
      </c>
      <c r="U26" s="64" t="s">
        <v>175</v>
      </c>
      <c r="V26" s="64" t="s">
        <v>175</v>
      </c>
    </row>
    <row r="27" spans="1:22" x14ac:dyDescent="0.25">
      <c r="A27" s="4" t="s">
        <v>87</v>
      </c>
      <c r="B27" s="4" t="s">
        <v>117</v>
      </c>
      <c r="C27" s="76">
        <v>7</v>
      </c>
      <c r="D27" s="66">
        <v>364084</v>
      </c>
      <c r="E27" s="64" t="s">
        <v>175</v>
      </c>
      <c r="F27" s="64" t="s">
        <v>175</v>
      </c>
      <c r="G27" s="79">
        <v>364084</v>
      </c>
      <c r="H27" s="77">
        <v>0.14000000000000001</v>
      </c>
      <c r="I27" s="80">
        <v>364084</v>
      </c>
      <c r="J27" s="78"/>
      <c r="K27" s="79">
        <v>364084</v>
      </c>
      <c r="L27" s="77">
        <v>0.14000000000000001</v>
      </c>
      <c r="M27" s="64" t="s">
        <v>175</v>
      </c>
      <c r="N27" s="64">
        <v>0.1351</v>
      </c>
      <c r="O27" s="64" t="s">
        <v>175</v>
      </c>
      <c r="P27" s="64" t="s">
        <v>175</v>
      </c>
      <c r="Q27" s="64" t="s">
        <v>175</v>
      </c>
      <c r="R27" s="64" t="s">
        <v>175</v>
      </c>
      <c r="S27" s="66">
        <v>364084</v>
      </c>
      <c r="T27" s="64" t="s">
        <v>175</v>
      </c>
      <c r="U27" s="64" t="s">
        <v>175</v>
      </c>
      <c r="V27" s="64" t="s">
        <v>175</v>
      </c>
    </row>
    <row r="28" spans="1:22" ht="26.25" x14ac:dyDescent="0.25">
      <c r="A28" s="4" t="s">
        <v>101</v>
      </c>
      <c r="B28" s="4" t="s">
        <v>118</v>
      </c>
      <c r="C28" s="76"/>
      <c r="D28" s="66"/>
      <c r="E28" s="64" t="s">
        <v>175</v>
      </c>
      <c r="F28" s="64" t="s">
        <v>175</v>
      </c>
      <c r="G28" s="79" t="s">
        <v>0</v>
      </c>
      <c r="H28" s="77" t="s">
        <v>0</v>
      </c>
      <c r="I28" s="80" t="s">
        <v>0</v>
      </c>
      <c r="J28" s="78"/>
      <c r="K28" s="79" t="s">
        <v>0</v>
      </c>
      <c r="L28" s="77" t="s">
        <v>0</v>
      </c>
      <c r="M28" s="64" t="s">
        <v>175</v>
      </c>
      <c r="N28" s="64">
        <v>0</v>
      </c>
      <c r="O28" s="64" t="s">
        <v>175</v>
      </c>
      <c r="P28" s="64" t="s">
        <v>175</v>
      </c>
      <c r="Q28" s="64" t="s">
        <v>175</v>
      </c>
      <c r="R28" s="64" t="s">
        <v>175</v>
      </c>
      <c r="S28" s="66"/>
      <c r="T28" s="64" t="s">
        <v>0</v>
      </c>
      <c r="U28" s="64" t="s">
        <v>0</v>
      </c>
      <c r="V28" s="64" t="s">
        <v>0</v>
      </c>
    </row>
    <row r="29" spans="1:22" x14ac:dyDescent="0.25">
      <c r="A29" s="4" t="s">
        <v>119</v>
      </c>
      <c r="B29" s="2" t="s">
        <v>79</v>
      </c>
      <c r="C29" s="76">
        <v>2</v>
      </c>
      <c r="D29" s="66">
        <v>2174</v>
      </c>
      <c r="E29" s="64" t="s">
        <v>175</v>
      </c>
      <c r="F29" s="64" t="s">
        <v>175</v>
      </c>
      <c r="G29" s="79">
        <v>2174</v>
      </c>
      <c r="H29" s="69">
        <v>0</v>
      </c>
      <c r="I29" s="80">
        <v>2174</v>
      </c>
      <c r="J29" s="78"/>
      <c r="K29" s="79">
        <v>2174</v>
      </c>
      <c r="L29" s="69">
        <v>0</v>
      </c>
      <c r="M29" s="64" t="s">
        <v>175</v>
      </c>
      <c r="N29" s="64">
        <v>8.9999999999999998E-4</v>
      </c>
      <c r="O29" s="64" t="s">
        <v>175</v>
      </c>
      <c r="P29" s="64" t="s">
        <v>175</v>
      </c>
      <c r="Q29" s="64" t="s">
        <v>175</v>
      </c>
      <c r="R29" s="64" t="s">
        <v>175</v>
      </c>
      <c r="S29" s="66">
        <v>2024</v>
      </c>
      <c r="T29" s="64" t="s">
        <v>175</v>
      </c>
      <c r="U29" s="64" t="s">
        <v>175</v>
      </c>
      <c r="V29" s="64" t="s">
        <v>175</v>
      </c>
    </row>
    <row r="30" spans="1:22" x14ac:dyDescent="0.25">
      <c r="A30" s="2" t="s">
        <v>0</v>
      </c>
      <c r="B30" s="2" t="s">
        <v>120</v>
      </c>
      <c r="C30" s="61">
        <f>SUM(C23:C29)</f>
        <v>110</v>
      </c>
      <c r="D30" s="67">
        <f>SUM(D23:D29)</f>
        <v>12385206</v>
      </c>
      <c r="E30" s="68" t="s">
        <v>175</v>
      </c>
      <c r="F30" s="68" t="s">
        <v>175</v>
      </c>
      <c r="G30" s="67">
        <f>SUM(G23:G29)</f>
        <v>12385206</v>
      </c>
      <c r="H30" s="68">
        <v>4.8600000000000003</v>
      </c>
      <c r="I30" s="67">
        <f>SUM(I23:I29)</f>
        <v>12385206</v>
      </c>
      <c r="J30" s="68" t="s">
        <v>175</v>
      </c>
      <c r="K30" s="67">
        <f>SUM(K23:K29)</f>
        <v>12385206</v>
      </c>
      <c r="L30" s="68">
        <v>4.8600000000000003</v>
      </c>
      <c r="M30" s="68" t="s">
        <v>175</v>
      </c>
      <c r="N30" s="68">
        <v>4.8600000000000003</v>
      </c>
      <c r="O30" s="68" t="s">
        <v>175</v>
      </c>
      <c r="P30" s="68" t="s">
        <v>175</v>
      </c>
      <c r="Q30" s="68" t="s">
        <v>175</v>
      </c>
      <c r="R30" s="68" t="s">
        <v>175</v>
      </c>
      <c r="S30" s="67">
        <f>SUM(S23:S29)</f>
        <v>12385056</v>
      </c>
      <c r="T30" s="68" t="s">
        <v>175</v>
      </c>
      <c r="U30" s="68" t="s">
        <v>175</v>
      </c>
      <c r="V30" s="68" t="s">
        <v>175</v>
      </c>
    </row>
    <row r="31" spans="1:22" x14ac:dyDescent="0.25">
      <c r="A31" s="2" t="s">
        <v>6</v>
      </c>
      <c r="B31" s="2" t="s">
        <v>121</v>
      </c>
      <c r="C31" s="69" t="s">
        <v>0</v>
      </c>
      <c r="D31" s="70" t="s">
        <v>0</v>
      </c>
      <c r="E31" s="71" t="s">
        <v>175</v>
      </c>
      <c r="F31" s="71" t="s">
        <v>175</v>
      </c>
      <c r="G31" s="70" t="s">
        <v>0</v>
      </c>
      <c r="H31" s="69" t="s">
        <v>0</v>
      </c>
      <c r="I31" s="70" t="s">
        <v>0</v>
      </c>
      <c r="J31" s="71" t="s">
        <v>175</v>
      </c>
      <c r="K31" s="70" t="s">
        <v>0</v>
      </c>
      <c r="L31" s="69" t="s">
        <v>0</v>
      </c>
      <c r="M31" s="71" t="s">
        <v>175</v>
      </c>
      <c r="N31" s="69" t="s">
        <v>0</v>
      </c>
      <c r="O31" s="71" t="s">
        <v>175</v>
      </c>
      <c r="P31" s="71" t="s">
        <v>175</v>
      </c>
      <c r="Q31" s="71" t="s">
        <v>175</v>
      </c>
      <c r="R31" s="71" t="s">
        <v>175</v>
      </c>
      <c r="S31" s="81" t="s">
        <v>0</v>
      </c>
      <c r="T31" s="71" t="s">
        <v>0</v>
      </c>
      <c r="U31" s="71" t="s">
        <v>0</v>
      </c>
      <c r="V31" s="71" t="s">
        <v>0</v>
      </c>
    </row>
    <row r="32" spans="1:22" x14ac:dyDescent="0.25">
      <c r="A32" s="4" t="s">
        <v>65</v>
      </c>
      <c r="B32" s="4" t="s">
        <v>122</v>
      </c>
      <c r="C32" s="71">
        <v>0</v>
      </c>
      <c r="D32" s="70">
        <v>0</v>
      </c>
      <c r="E32" s="71" t="s">
        <v>175</v>
      </c>
      <c r="F32" s="71" t="s">
        <v>175</v>
      </c>
      <c r="G32" s="70">
        <v>0</v>
      </c>
      <c r="H32" s="69">
        <v>0</v>
      </c>
      <c r="I32" s="70">
        <v>0</v>
      </c>
      <c r="J32" s="71" t="s">
        <v>175</v>
      </c>
      <c r="K32" s="70">
        <v>0</v>
      </c>
      <c r="L32" s="69">
        <v>0</v>
      </c>
      <c r="M32" s="71" t="s">
        <v>175</v>
      </c>
      <c r="N32" s="69">
        <v>0</v>
      </c>
      <c r="O32" s="71" t="s">
        <v>175</v>
      </c>
      <c r="P32" s="71" t="s">
        <v>175</v>
      </c>
      <c r="Q32" s="71" t="s">
        <v>175</v>
      </c>
      <c r="R32" s="71" t="s">
        <v>175</v>
      </c>
      <c r="S32" s="70">
        <v>0</v>
      </c>
      <c r="T32" s="71" t="s">
        <v>0</v>
      </c>
      <c r="U32" s="71" t="s">
        <v>0</v>
      </c>
      <c r="V32" s="71" t="s">
        <v>0</v>
      </c>
    </row>
    <row r="33" spans="1:22" x14ac:dyDescent="0.25">
      <c r="A33" s="4" t="s">
        <v>74</v>
      </c>
      <c r="B33" s="4" t="s">
        <v>123</v>
      </c>
      <c r="C33" s="71">
        <v>0</v>
      </c>
      <c r="D33" s="70">
        <v>0</v>
      </c>
      <c r="E33" s="71" t="s">
        <v>175</v>
      </c>
      <c r="F33" s="71" t="s">
        <v>175</v>
      </c>
      <c r="G33" s="70">
        <v>0</v>
      </c>
      <c r="H33" s="69">
        <v>0</v>
      </c>
      <c r="I33" s="70">
        <v>0</v>
      </c>
      <c r="J33" s="71" t="s">
        <v>175</v>
      </c>
      <c r="K33" s="70">
        <v>0</v>
      </c>
      <c r="L33" s="69">
        <v>0</v>
      </c>
      <c r="M33" s="71" t="s">
        <v>175</v>
      </c>
      <c r="N33" s="69">
        <v>0</v>
      </c>
      <c r="O33" s="71" t="s">
        <v>175</v>
      </c>
      <c r="P33" s="71" t="s">
        <v>175</v>
      </c>
      <c r="Q33" s="71" t="s">
        <v>175</v>
      </c>
      <c r="R33" s="71" t="s">
        <v>175</v>
      </c>
      <c r="S33" s="70">
        <v>0</v>
      </c>
      <c r="T33" s="71" t="s">
        <v>0</v>
      </c>
      <c r="U33" s="71" t="s">
        <v>0</v>
      </c>
      <c r="V33" s="71" t="s">
        <v>0</v>
      </c>
    </row>
    <row r="34" spans="1:22" ht="26.25" x14ac:dyDescent="0.25">
      <c r="A34" s="4" t="s">
        <v>52</v>
      </c>
      <c r="B34" s="4" t="s">
        <v>124</v>
      </c>
      <c r="C34" s="71">
        <v>0</v>
      </c>
      <c r="D34" s="70">
        <v>0</v>
      </c>
      <c r="E34" s="71" t="s">
        <v>175</v>
      </c>
      <c r="F34" s="71" t="s">
        <v>175</v>
      </c>
      <c r="G34" s="70">
        <v>0</v>
      </c>
      <c r="H34" s="69">
        <v>0</v>
      </c>
      <c r="I34" s="70">
        <v>0</v>
      </c>
      <c r="J34" s="71" t="s">
        <v>175</v>
      </c>
      <c r="K34" s="70">
        <v>0</v>
      </c>
      <c r="L34" s="69">
        <v>0</v>
      </c>
      <c r="M34" s="71" t="s">
        <v>175</v>
      </c>
      <c r="N34" s="69">
        <v>0</v>
      </c>
      <c r="O34" s="71" t="s">
        <v>175</v>
      </c>
      <c r="P34" s="71" t="s">
        <v>175</v>
      </c>
      <c r="Q34" s="71" t="s">
        <v>175</v>
      </c>
      <c r="R34" s="71" t="s">
        <v>175</v>
      </c>
      <c r="S34" s="70">
        <v>0</v>
      </c>
      <c r="T34" s="71" t="s">
        <v>0</v>
      </c>
      <c r="U34" s="71" t="s">
        <v>0</v>
      </c>
      <c r="V34" s="71" t="s">
        <v>0</v>
      </c>
    </row>
    <row r="35" spans="1:22" x14ac:dyDescent="0.25">
      <c r="A35" s="2" t="s">
        <v>0</v>
      </c>
      <c r="B35" s="2" t="s">
        <v>125</v>
      </c>
      <c r="C35" s="61">
        <v>0</v>
      </c>
      <c r="D35" s="82">
        <v>0</v>
      </c>
      <c r="E35" s="61" t="s">
        <v>175</v>
      </c>
      <c r="F35" s="61" t="s">
        <v>175</v>
      </c>
      <c r="G35" s="82">
        <v>0</v>
      </c>
      <c r="H35" s="83">
        <v>0</v>
      </c>
      <c r="I35" s="82">
        <v>0</v>
      </c>
      <c r="J35" s="61" t="s">
        <v>175</v>
      </c>
      <c r="K35" s="82">
        <v>0</v>
      </c>
      <c r="L35" s="83">
        <v>0</v>
      </c>
      <c r="M35" s="61" t="s">
        <v>175</v>
      </c>
      <c r="N35" s="83">
        <v>0</v>
      </c>
      <c r="O35" s="61" t="s">
        <v>175</v>
      </c>
      <c r="P35" s="61" t="s">
        <v>175</v>
      </c>
      <c r="Q35" s="61" t="s">
        <v>175</v>
      </c>
      <c r="R35" s="61" t="s">
        <v>175</v>
      </c>
      <c r="S35" s="82">
        <v>0</v>
      </c>
      <c r="T35" s="61" t="s">
        <v>0</v>
      </c>
      <c r="U35" s="61" t="s">
        <v>0</v>
      </c>
      <c r="V35" s="61" t="s">
        <v>0</v>
      </c>
    </row>
    <row r="36" spans="1:22" x14ac:dyDescent="0.25">
      <c r="A36" s="2" t="s">
        <v>8</v>
      </c>
      <c r="B36" s="2" t="s">
        <v>126</v>
      </c>
      <c r="C36" s="69" t="s">
        <v>0</v>
      </c>
      <c r="D36" s="70">
        <v>0</v>
      </c>
      <c r="E36" s="71" t="s">
        <v>175</v>
      </c>
      <c r="F36" s="71" t="s">
        <v>175</v>
      </c>
      <c r="G36" s="70">
        <v>0</v>
      </c>
      <c r="H36" s="69">
        <v>0</v>
      </c>
      <c r="I36" s="70">
        <v>0</v>
      </c>
      <c r="J36" s="71" t="s">
        <v>175</v>
      </c>
      <c r="K36" s="70">
        <v>0</v>
      </c>
      <c r="L36" s="69">
        <v>0</v>
      </c>
      <c r="M36" s="71" t="s">
        <v>175</v>
      </c>
      <c r="N36" s="69">
        <v>0</v>
      </c>
      <c r="O36" s="71" t="s">
        <v>175</v>
      </c>
      <c r="P36" s="71" t="s">
        <v>175</v>
      </c>
      <c r="Q36" s="71" t="s">
        <v>175</v>
      </c>
      <c r="R36" s="71" t="s">
        <v>175</v>
      </c>
      <c r="S36" s="70">
        <v>0</v>
      </c>
      <c r="T36" s="71" t="s">
        <v>0</v>
      </c>
      <c r="U36" s="71" t="s">
        <v>0</v>
      </c>
      <c r="V36" s="71" t="s">
        <v>0</v>
      </c>
    </row>
    <row r="37" spans="1:22" x14ac:dyDescent="0.25">
      <c r="A37" s="4" t="s">
        <v>65</v>
      </c>
      <c r="B37" s="4" t="s">
        <v>127</v>
      </c>
      <c r="C37" s="71">
        <v>0</v>
      </c>
      <c r="D37" s="70">
        <v>0</v>
      </c>
      <c r="E37" s="71" t="s">
        <v>175</v>
      </c>
      <c r="F37" s="71" t="s">
        <v>175</v>
      </c>
      <c r="G37" s="70">
        <v>0</v>
      </c>
      <c r="H37" s="69">
        <v>0</v>
      </c>
      <c r="I37" s="70">
        <v>0</v>
      </c>
      <c r="J37" s="71" t="s">
        <v>175</v>
      </c>
      <c r="K37" s="70">
        <v>0</v>
      </c>
      <c r="L37" s="69">
        <v>0</v>
      </c>
      <c r="M37" s="71" t="s">
        <v>175</v>
      </c>
      <c r="N37" s="69">
        <v>0</v>
      </c>
      <c r="O37" s="71" t="s">
        <v>175</v>
      </c>
      <c r="P37" s="71" t="s">
        <v>175</v>
      </c>
      <c r="Q37" s="71" t="s">
        <v>175</v>
      </c>
      <c r="R37" s="71" t="s">
        <v>175</v>
      </c>
      <c r="S37" s="70">
        <v>0</v>
      </c>
      <c r="T37" s="71" t="s">
        <v>0</v>
      </c>
      <c r="U37" s="71" t="s">
        <v>0</v>
      </c>
      <c r="V37" s="71" t="s">
        <v>0</v>
      </c>
    </row>
    <row r="38" spans="1:22" ht="26.25" x14ac:dyDescent="0.25">
      <c r="A38" s="4" t="s">
        <v>74</v>
      </c>
      <c r="B38" s="4" t="s">
        <v>128</v>
      </c>
      <c r="C38" s="71">
        <v>0</v>
      </c>
      <c r="D38" s="70">
        <v>0</v>
      </c>
      <c r="E38" s="71" t="s">
        <v>175</v>
      </c>
      <c r="F38" s="71" t="s">
        <v>175</v>
      </c>
      <c r="G38" s="70">
        <v>0</v>
      </c>
      <c r="H38" s="69">
        <v>0</v>
      </c>
      <c r="I38" s="70">
        <v>0</v>
      </c>
      <c r="J38" s="71" t="s">
        <v>175</v>
      </c>
      <c r="K38" s="70">
        <v>0</v>
      </c>
      <c r="L38" s="69">
        <v>0</v>
      </c>
      <c r="M38" s="71" t="s">
        <v>175</v>
      </c>
      <c r="N38" s="69">
        <v>0</v>
      </c>
      <c r="O38" s="71" t="s">
        <v>175</v>
      </c>
      <c r="P38" s="71" t="s">
        <v>175</v>
      </c>
      <c r="Q38" s="71" t="s">
        <v>175</v>
      </c>
      <c r="R38" s="71" t="s">
        <v>175</v>
      </c>
      <c r="S38" s="70">
        <v>0</v>
      </c>
      <c r="T38" s="71" t="s">
        <v>0</v>
      </c>
      <c r="U38" s="71" t="s">
        <v>0</v>
      </c>
      <c r="V38" s="71" t="s">
        <v>0</v>
      </c>
    </row>
    <row r="39" spans="1:22" x14ac:dyDescent="0.25">
      <c r="A39" s="4" t="s">
        <v>52</v>
      </c>
      <c r="B39" s="4" t="s">
        <v>129</v>
      </c>
      <c r="C39" s="71">
        <v>0</v>
      </c>
      <c r="D39" s="70">
        <v>0</v>
      </c>
      <c r="E39" s="71" t="s">
        <v>175</v>
      </c>
      <c r="F39" s="71" t="s">
        <v>175</v>
      </c>
      <c r="G39" s="70">
        <v>0</v>
      </c>
      <c r="H39" s="69">
        <v>0</v>
      </c>
      <c r="I39" s="70">
        <v>0</v>
      </c>
      <c r="J39" s="71" t="s">
        <v>175</v>
      </c>
      <c r="K39" s="70">
        <v>0</v>
      </c>
      <c r="L39" s="69">
        <v>0</v>
      </c>
      <c r="M39" s="71" t="s">
        <v>175</v>
      </c>
      <c r="N39" s="69">
        <v>0</v>
      </c>
      <c r="O39" s="71" t="s">
        <v>175</v>
      </c>
      <c r="P39" s="71" t="s">
        <v>175</v>
      </c>
      <c r="Q39" s="71" t="s">
        <v>175</v>
      </c>
      <c r="R39" s="71" t="s">
        <v>175</v>
      </c>
      <c r="S39" s="70">
        <v>0</v>
      </c>
      <c r="T39" s="71" t="s">
        <v>0</v>
      </c>
      <c r="U39" s="71" t="s">
        <v>0</v>
      </c>
      <c r="V39" s="71" t="s">
        <v>0</v>
      </c>
    </row>
    <row r="40" spans="1:22" ht="39" x14ac:dyDescent="0.25">
      <c r="A40" s="4" t="s">
        <v>130</v>
      </c>
      <c r="B40" s="4" t="s">
        <v>131</v>
      </c>
      <c r="C40" s="71">
        <v>0</v>
      </c>
      <c r="D40" s="70">
        <v>0</v>
      </c>
      <c r="E40" s="71" t="s">
        <v>175</v>
      </c>
      <c r="F40" s="71" t="s">
        <v>175</v>
      </c>
      <c r="G40" s="70">
        <v>0</v>
      </c>
      <c r="H40" s="69">
        <v>0</v>
      </c>
      <c r="I40" s="70">
        <v>0</v>
      </c>
      <c r="J40" s="71" t="s">
        <v>175</v>
      </c>
      <c r="K40" s="70">
        <v>0</v>
      </c>
      <c r="L40" s="69">
        <v>0</v>
      </c>
      <c r="M40" s="71" t="s">
        <v>175</v>
      </c>
      <c r="N40" s="69">
        <v>0</v>
      </c>
      <c r="O40" s="71" t="s">
        <v>175</v>
      </c>
      <c r="P40" s="71" t="s">
        <v>175</v>
      </c>
      <c r="Q40" s="71" t="s">
        <v>175</v>
      </c>
      <c r="R40" s="71" t="s">
        <v>175</v>
      </c>
      <c r="S40" s="70">
        <v>0</v>
      </c>
      <c r="T40" s="71" t="s">
        <v>0</v>
      </c>
      <c r="U40" s="71" t="s">
        <v>0</v>
      </c>
      <c r="V40" s="71" t="s">
        <v>0</v>
      </c>
    </row>
    <row r="41" spans="1:22" ht="39" x14ac:dyDescent="0.25">
      <c r="A41" s="4" t="s">
        <v>132</v>
      </c>
      <c r="B41" s="4" t="s">
        <v>133</v>
      </c>
      <c r="C41" s="71">
        <v>0</v>
      </c>
      <c r="D41" s="70">
        <v>0</v>
      </c>
      <c r="E41" s="71" t="s">
        <v>175</v>
      </c>
      <c r="F41" s="71" t="s">
        <v>175</v>
      </c>
      <c r="G41" s="70">
        <v>0</v>
      </c>
      <c r="H41" s="69">
        <v>0</v>
      </c>
      <c r="I41" s="70">
        <v>0</v>
      </c>
      <c r="J41" s="71" t="s">
        <v>175</v>
      </c>
      <c r="K41" s="70">
        <v>0</v>
      </c>
      <c r="L41" s="69">
        <v>0</v>
      </c>
      <c r="M41" s="71" t="s">
        <v>175</v>
      </c>
      <c r="N41" s="69">
        <v>0</v>
      </c>
      <c r="O41" s="71" t="s">
        <v>175</v>
      </c>
      <c r="P41" s="71" t="s">
        <v>175</v>
      </c>
      <c r="Q41" s="71" t="s">
        <v>175</v>
      </c>
      <c r="R41" s="71" t="s">
        <v>175</v>
      </c>
      <c r="S41" s="70">
        <v>0</v>
      </c>
      <c r="T41" s="71" t="s">
        <v>0</v>
      </c>
      <c r="U41" s="71" t="s">
        <v>0</v>
      </c>
      <c r="V41" s="71" t="s">
        <v>0</v>
      </c>
    </row>
    <row r="42" spans="1:22" x14ac:dyDescent="0.25">
      <c r="A42" s="4" t="s">
        <v>101</v>
      </c>
      <c r="B42" s="4" t="s">
        <v>134</v>
      </c>
      <c r="C42" s="62">
        <v>1</v>
      </c>
      <c r="D42" s="52">
        <v>2552989</v>
      </c>
      <c r="E42" s="64" t="s">
        <v>175</v>
      </c>
      <c r="F42" s="64" t="s">
        <v>175</v>
      </c>
      <c r="G42" s="79">
        <v>2552989</v>
      </c>
      <c r="H42" s="77">
        <v>1</v>
      </c>
      <c r="I42" s="80">
        <v>2552989</v>
      </c>
      <c r="J42" s="64" t="s">
        <v>175</v>
      </c>
      <c r="K42" s="79">
        <v>2552989</v>
      </c>
      <c r="L42" s="77">
        <v>1</v>
      </c>
      <c r="M42" s="64" t="s">
        <v>175</v>
      </c>
      <c r="N42" s="77">
        <v>1</v>
      </c>
      <c r="O42" s="64" t="s">
        <v>175</v>
      </c>
      <c r="P42" s="64" t="s">
        <v>175</v>
      </c>
      <c r="Q42" s="64" t="s">
        <v>175</v>
      </c>
      <c r="R42" s="64" t="s">
        <v>175</v>
      </c>
      <c r="S42" s="66">
        <v>2552989</v>
      </c>
      <c r="T42" s="64" t="s">
        <v>175</v>
      </c>
      <c r="U42" s="64" t="s">
        <v>175</v>
      </c>
      <c r="V42" s="64" t="s">
        <v>175</v>
      </c>
    </row>
    <row r="43" spans="1:22" x14ac:dyDescent="0.25">
      <c r="A43" s="1" t="s">
        <v>0</v>
      </c>
      <c r="B43" s="1" t="s">
        <v>135</v>
      </c>
      <c r="C43" s="27">
        <v>1</v>
      </c>
      <c r="D43" s="52">
        <v>2552989</v>
      </c>
      <c r="E43" s="64" t="s">
        <v>175</v>
      </c>
      <c r="F43" s="64" t="s">
        <v>175</v>
      </c>
      <c r="G43" s="79">
        <v>2552989</v>
      </c>
      <c r="H43" s="77">
        <v>1</v>
      </c>
      <c r="I43" s="80">
        <v>2552989</v>
      </c>
      <c r="J43" s="64" t="s">
        <v>175</v>
      </c>
      <c r="K43" s="79">
        <v>2552989</v>
      </c>
      <c r="L43" s="77">
        <v>1</v>
      </c>
      <c r="M43" s="64" t="s">
        <v>175</v>
      </c>
      <c r="N43" s="77">
        <v>1</v>
      </c>
      <c r="O43" s="64" t="s">
        <v>175</v>
      </c>
      <c r="P43" s="64" t="s">
        <v>175</v>
      </c>
      <c r="Q43" s="64" t="s">
        <v>175</v>
      </c>
      <c r="R43" s="64" t="s">
        <v>175</v>
      </c>
      <c r="S43" s="66">
        <v>2552989</v>
      </c>
      <c r="T43" s="20" t="s">
        <v>0</v>
      </c>
      <c r="U43" s="20" t="s">
        <v>0</v>
      </c>
      <c r="V43" s="20" t="s">
        <v>0</v>
      </c>
    </row>
    <row r="44" spans="1:22" ht="26.25" x14ac:dyDescent="0.25">
      <c r="A44" s="4" t="s">
        <v>119</v>
      </c>
      <c r="B44" s="4" t="s">
        <v>136</v>
      </c>
      <c r="C44" s="66">
        <v>61503</v>
      </c>
      <c r="D44" s="66">
        <v>13855814</v>
      </c>
      <c r="E44" s="64" t="s">
        <v>175</v>
      </c>
      <c r="F44" s="64" t="s">
        <v>175</v>
      </c>
      <c r="G44" s="79">
        <v>13855814</v>
      </c>
      <c r="H44" s="77">
        <v>5.44</v>
      </c>
      <c r="I44" s="80">
        <v>13855814</v>
      </c>
      <c r="J44" s="64" t="s">
        <v>175</v>
      </c>
      <c r="K44" s="80">
        <v>13855814</v>
      </c>
      <c r="L44" s="77">
        <v>5.44</v>
      </c>
      <c r="M44" s="64" t="s">
        <v>175</v>
      </c>
      <c r="N44" s="77">
        <v>5.44</v>
      </c>
      <c r="O44" s="64" t="s">
        <v>175</v>
      </c>
      <c r="P44" s="64" t="s">
        <v>175</v>
      </c>
      <c r="Q44" s="64" t="s">
        <v>175</v>
      </c>
      <c r="R44" s="64" t="s">
        <v>175</v>
      </c>
      <c r="S44" s="66">
        <v>12675523</v>
      </c>
      <c r="T44" s="64" t="s">
        <v>175</v>
      </c>
      <c r="U44" s="64" t="s">
        <v>175</v>
      </c>
      <c r="V44" s="64" t="s">
        <v>175</v>
      </c>
    </row>
    <row r="45" spans="1:22" ht="26.25" x14ac:dyDescent="0.25">
      <c r="A45" s="4" t="s">
        <v>105</v>
      </c>
      <c r="B45" s="4" t="s">
        <v>137</v>
      </c>
      <c r="C45" s="66">
        <v>32</v>
      </c>
      <c r="D45" s="66">
        <v>35236223</v>
      </c>
      <c r="E45" s="64" t="s">
        <v>175</v>
      </c>
      <c r="F45" s="64" t="s">
        <v>175</v>
      </c>
      <c r="G45" s="79">
        <v>35236223</v>
      </c>
      <c r="H45" s="77">
        <v>13.82</v>
      </c>
      <c r="I45" s="80">
        <v>35236223</v>
      </c>
      <c r="J45" s="64" t="s">
        <v>175</v>
      </c>
      <c r="K45" s="79">
        <v>35236223</v>
      </c>
      <c r="L45" s="77">
        <v>13.82</v>
      </c>
      <c r="M45" s="64" t="s">
        <v>175</v>
      </c>
      <c r="N45" s="77">
        <v>13.82</v>
      </c>
      <c r="O45" s="64" t="s">
        <v>175</v>
      </c>
      <c r="P45" s="64" t="s">
        <v>175</v>
      </c>
      <c r="Q45" s="64" t="s">
        <v>175</v>
      </c>
      <c r="R45" s="64" t="s">
        <v>175</v>
      </c>
      <c r="S45" s="66">
        <v>35236223</v>
      </c>
      <c r="T45" s="64" t="s">
        <v>175</v>
      </c>
      <c r="U45" s="64" t="s">
        <v>175</v>
      </c>
      <c r="V45" s="64" t="s">
        <v>175</v>
      </c>
    </row>
    <row r="46" spans="1:22" x14ac:dyDescent="0.25">
      <c r="A46" s="1" t="s">
        <v>0</v>
      </c>
      <c r="B46" s="10" t="s">
        <v>140</v>
      </c>
      <c r="C46" s="27" t="s">
        <v>0</v>
      </c>
      <c r="D46" s="52">
        <v>3363183</v>
      </c>
      <c r="E46" s="64" t="s">
        <v>175</v>
      </c>
      <c r="F46" s="64" t="s">
        <v>175</v>
      </c>
      <c r="G46" s="52">
        <v>3363183</v>
      </c>
      <c r="H46" s="20">
        <f>+IFERROR(IF(COUNT(G46),ROUND(G46/'[2]Shareholding Pattern'!$L$78*100,2),""),"")</f>
        <v>1.32</v>
      </c>
      <c r="I46" s="52">
        <f>IF(D46="","",D46)</f>
        <v>3363183</v>
      </c>
      <c r="J46" s="64" t="s">
        <v>175</v>
      </c>
      <c r="K46" s="27">
        <f>+IFERROR(IF(COUNT(I46:J46),ROUND(SUM(I46,J46),2),""),"")</f>
        <v>3363183</v>
      </c>
      <c r="L46" s="20">
        <f>+IFERROR(IF(COUNT(K46),ROUND(K46/('[2]Shareholding Pattern'!$P$79)*100,2),""),"")</f>
        <v>1.32</v>
      </c>
      <c r="M46" s="64" t="s">
        <v>175</v>
      </c>
      <c r="N46" s="20">
        <v>1.32</v>
      </c>
      <c r="O46" s="64" t="s">
        <v>175</v>
      </c>
      <c r="P46" s="64" t="s">
        <v>175</v>
      </c>
      <c r="Q46" s="64" t="s">
        <v>175</v>
      </c>
      <c r="R46" s="64" t="s">
        <v>175</v>
      </c>
      <c r="S46" s="52">
        <v>3363183</v>
      </c>
      <c r="T46" s="64" t="s">
        <v>175</v>
      </c>
      <c r="U46" s="64" t="s">
        <v>175</v>
      </c>
      <c r="V46" s="64" t="s">
        <v>175</v>
      </c>
    </row>
    <row r="47" spans="1:22" x14ac:dyDescent="0.25">
      <c r="A47" s="1" t="s">
        <v>0</v>
      </c>
      <c r="B47" s="10" t="s">
        <v>139</v>
      </c>
      <c r="C47" s="27" t="s">
        <v>0</v>
      </c>
      <c r="D47" s="52">
        <v>6000000</v>
      </c>
      <c r="E47" s="64" t="s">
        <v>175</v>
      </c>
      <c r="F47" s="64" t="s">
        <v>175</v>
      </c>
      <c r="G47" s="52">
        <v>6000000</v>
      </c>
      <c r="H47" s="20">
        <f>+IFERROR(IF(COUNT(G47),ROUND(G47/'[2]Shareholding Pattern'!$L$78*100,2),""),"")</f>
        <v>2.35</v>
      </c>
      <c r="I47" s="52">
        <f>IF(D47="","",D47)</f>
        <v>6000000</v>
      </c>
      <c r="J47" s="64" t="s">
        <v>175</v>
      </c>
      <c r="K47" s="27">
        <f>+IFERROR(IF(COUNT(I47:J47),ROUND(SUM(I47,J47),2),""),"")</f>
        <v>6000000</v>
      </c>
      <c r="L47" s="20">
        <f>+IFERROR(IF(COUNT(K47),ROUND(K47/('[2]Shareholding Pattern'!$P$79)*100,2),""),"")</f>
        <v>2.35</v>
      </c>
      <c r="M47" s="64" t="s">
        <v>175</v>
      </c>
      <c r="N47" s="20">
        <v>2.35</v>
      </c>
      <c r="O47" s="64" t="s">
        <v>175</v>
      </c>
      <c r="P47" s="64" t="s">
        <v>175</v>
      </c>
      <c r="Q47" s="64" t="s">
        <v>175</v>
      </c>
      <c r="R47" s="64" t="s">
        <v>175</v>
      </c>
      <c r="S47" s="52">
        <v>6000000</v>
      </c>
      <c r="T47" s="20" t="s">
        <v>0</v>
      </c>
      <c r="U47" s="20" t="s">
        <v>0</v>
      </c>
      <c r="V47" s="20" t="s">
        <v>0</v>
      </c>
    </row>
    <row r="48" spans="1:22" x14ac:dyDescent="0.25">
      <c r="A48" s="1" t="s">
        <v>0</v>
      </c>
      <c r="B48" s="10" t="s">
        <v>138</v>
      </c>
      <c r="C48" s="27" t="s">
        <v>0</v>
      </c>
      <c r="D48" s="52">
        <v>3494340</v>
      </c>
      <c r="E48" s="64" t="s">
        <v>175</v>
      </c>
      <c r="F48" s="64" t="s">
        <v>175</v>
      </c>
      <c r="G48" s="52">
        <v>3494340</v>
      </c>
      <c r="H48" s="20">
        <f>+IFERROR(IF(COUNT(G48),ROUND(G48/'[2]Shareholding Pattern'!$L$78*100,2),""),"")</f>
        <v>1.37</v>
      </c>
      <c r="I48" s="52">
        <f>IF(D48="","",D48)</f>
        <v>3494340</v>
      </c>
      <c r="J48" s="64" t="s">
        <v>175</v>
      </c>
      <c r="K48" s="27">
        <f>+IFERROR(IF(COUNT(I48:J48),ROUND(SUM(I48,J48),2),""),"")</f>
        <v>3494340</v>
      </c>
      <c r="L48" s="20">
        <f>+IFERROR(IF(COUNT(K48),ROUND(K48/('[2]Shareholding Pattern'!$P$79)*100,2),""),"")</f>
        <v>1.37</v>
      </c>
      <c r="M48" s="64" t="s">
        <v>175</v>
      </c>
      <c r="N48" s="20">
        <v>1.37</v>
      </c>
      <c r="O48" s="64" t="s">
        <v>175</v>
      </c>
      <c r="P48" s="64" t="s">
        <v>175</v>
      </c>
      <c r="Q48" s="64" t="s">
        <v>175</v>
      </c>
      <c r="R48" s="64" t="s">
        <v>175</v>
      </c>
      <c r="S48" s="52">
        <v>3494340</v>
      </c>
      <c r="T48" s="20" t="s">
        <v>0</v>
      </c>
      <c r="U48" s="20" t="s">
        <v>0</v>
      </c>
      <c r="V48" s="20" t="s">
        <v>0</v>
      </c>
    </row>
    <row r="49" spans="1:22" x14ac:dyDescent="0.25">
      <c r="A49" s="4" t="s">
        <v>107</v>
      </c>
      <c r="B49" s="4" t="s">
        <v>141</v>
      </c>
      <c r="C49" s="66">
        <v>1198</v>
      </c>
      <c r="D49" s="66">
        <v>2727718</v>
      </c>
      <c r="E49" s="64" t="s">
        <v>175</v>
      </c>
      <c r="F49" s="64" t="s">
        <v>175</v>
      </c>
      <c r="G49" s="79">
        <v>2727718</v>
      </c>
      <c r="H49" s="77">
        <v>1.07</v>
      </c>
      <c r="I49" s="80">
        <v>2727718</v>
      </c>
      <c r="J49" s="64" t="s">
        <v>175</v>
      </c>
      <c r="K49" s="79">
        <v>2727718</v>
      </c>
      <c r="L49" s="77">
        <v>1.07</v>
      </c>
      <c r="M49" s="64" t="s">
        <v>175</v>
      </c>
      <c r="N49" s="77">
        <v>1.07</v>
      </c>
      <c r="O49" s="64" t="s">
        <v>175</v>
      </c>
      <c r="P49" s="64" t="s">
        <v>175</v>
      </c>
      <c r="Q49" s="64" t="s">
        <v>175</v>
      </c>
      <c r="R49" s="64" t="s">
        <v>175</v>
      </c>
      <c r="S49" s="66">
        <v>2726744</v>
      </c>
      <c r="T49" s="64" t="s">
        <v>175</v>
      </c>
      <c r="U49" s="64" t="s">
        <v>175</v>
      </c>
      <c r="V49" s="64" t="s">
        <v>175</v>
      </c>
    </row>
    <row r="50" spans="1:22" x14ac:dyDescent="0.25">
      <c r="A50" s="4" t="s">
        <v>109</v>
      </c>
      <c r="B50" s="4" t="s">
        <v>142</v>
      </c>
      <c r="C50" s="62">
        <v>0</v>
      </c>
      <c r="D50" s="62">
        <v>0</v>
      </c>
      <c r="E50" s="64" t="s">
        <v>175</v>
      </c>
      <c r="F50" s="64" t="s">
        <v>175</v>
      </c>
      <c r="G50" s="62">
        <v>0</v>
      </c>
      <c r="H50" s="64">
        <v>0</v>
      </c>
      <c r="I50" s="62">
        <v>0</v>
      </c>
      <c r="J50" s="64" t="s">
        <v>175</v>
      </c>
      <c r="K50" s="62">
        <v>0</v>
      </c>
      <c r="L50" s="64">
        <v>0</v>
      </c>
      <c r="M50" s="64" t="s">
        <v>175</v>
      </c>
      <c r="N50" s="64">
        <v>0</v>
      </c>
      <c r="O50" s="64" t="s">
        <v>175</v>
      </c>
      <c r="P50" s="64" t="s">
        <v>175</v>
      </c>
      <c r="Q50" s="64" t="s">
        <v>175</v>
      </c>
      <c r="R50" s="64" t="s">
        <v>175</v>
      </c>
      <c r="S50" s="62">
        <v>0</v>
      </c>
      <c r="T50" s="64" t="s">
        <v>0</v>
      </c>
      <c r="U50" s="64" t="s">
        <v>0</v>
      </c>
      <c r="V50" s="64" t="s">
        <v>0</v>
      </c>
    </row>
    <row r="51" spans="1:22" x14ac:dyDescent="0.25">
      <c r="A51" s="4" t="s">
        <v>111</v>
      </c>
      <c r="B51" s="4" t="s">
        <v>143</v>
      </c>
      <c r="C51" s="62">
        <v>0</v>
      </c>
      <c r="D51" s="62">
        <v>0</v>
      </c>
      <c r="E51" s="64" t="s">
        <v>175</v>
      </c>
      <c r="F51" s="64" t="s">
        <v>175</v>
      </c>
      <c r="G51" s="62">
        <v>0</v>
      </c>
      <c r="H51" s="64">
        <v>0</v>
      </c>
      <c r="I51" s="62">
        <v>0</v>
      </c>
      <c r="J51" s="64" t="s">
        <v>175</v>
      </c>
      <c r="K51" s="62">
        <v>0</v>
      </c>
      <c r="L51" s="64">
        <v>0</v>
      </c>
      <c r="M51" s="64" t="s">
        <v>175</v>
      </c>
      <c r="N51" s="64">
        <v>0</v>
      </c>
      <c r="O51" s="64" t="s">
        <v>175</v>
      </c>
      <c r="P51" s="64" t="s">
        <v>175</v>
      </c>
      <c r="Q51" s="64" t="s">
        <v>175</v>
      </c>
      <c r="R51" s="64" t="s">
        <v>175</v>
      </c>
      <c r="S51" s="62">
        <v>0</v>
      </c>
      <c r="T51" s="64" t="s">
        <v>0</v>
      </c>
      <c r="U51" s="64" t="s">
        <v>0</v>
      </c>
      <c r="V51" s="64" t="s">
        <v>0</v>
      </c>
    </row>
    <row r="52" spans="1:22" x14ac:dyDescent="0.25">
      <c r="A52" s="4" t="s">
        <v>144</v>
      </c>
      <c r="B52" s="4" t="s">
        <v>80</v>
      </c>
      <c r="C52" s="66">
        <v>312</v>
      </c>
      <c r="D52" s="66">
        <v>27146392</v>
      </c>
      <c r="E52" s="64" t="s">
        <v>175</v>
      </c>
      <c r="F52" s="64" t="s">
        <v>175</v>
      </c>
      <c r="G52" s="79">
        <v>27146392</v>
      </c>
      <c r="H52" s="77">
        <v>10.65</v>
      </c>
      <c r="I52" s="80">
        <v>27146392</v>
      </c>
      <c r="J52" s="64" t="s">
        <v>175</v>
      </c>
      <c r="K52" s="79">
        <v>27146392</v>
      </c>
      <c r="L52" s="77">
        <v>10.65</v>
      </c>
      <c r="M52" s="64" t="s">
        <v>175</v>
      </c>
      <c r="N52" s="77">
        <v>10.65</v>
      </c>
      <c r="O52" s="64" t="s">
        <v>175</v>
      </c>
      <c r="P52" s="64" t="s">
        <v>175</v>
      </c>
      <c r="Q52" s="64" t="s">
        <v>175</v>
      </c>
      <c r="R52" s="64" t="s">
        <v>175</v>
      </c>
      <c r="S52" s="66">
        <v>27095773</v>
      </c>
      <c r="T52" s="64" t="s">
        <v>175</v>
      </c>
      <c r="U52" s="64" t="s">
        <v>175</v>
      </c>
      <c r="V52" s="64" t="s">
        <v>175</v>
      </c>
    </row>
    <row r="53" spans="1:22" x14ac:dyDescent="0.25">
      <c r="A53" s="1" t="s">
        <v>0</v>
      </c>
      <c r="B53" s="1" t="s">
        <v>145</v>
      </c>
      <c r="C53" s="27">
        <v>1</v>
      </c>
      <c r="D53" s="52">
        <v>8556444</v>
      </c>
      <c r="E53" s="53"/>
      <c r="F53" s="53"/>
      <c r="G53" s="27">
        <f>+IFERROR(IF(COUNT(D53:F53),ROUND(SUM(D53:F53),0),""),"")</f>
        <v>8556444</v>
      </c>
      <c r="H53" s="20">
        <f>+IFERROR(IF(COUNT(G53),ROUND(G53/'[2]Shareholding Pattern'!$L$78*100,2),""),"")</f>
        <v>3.36</v>
      </c>
      <c r="I53" s="52">
        <f>IF(D53="","",D53)</f>
        <v>8556444</v>
      </c>
      <c r="J53" s="53"/>
      <c r="K53" s="27">
        <f>+IFERROR(IF(COUNT(I53:J53),ROUND(SUM(I53,J53),2),""),"")</f>
        <v>8556444</v>
      </c>
      <c r="L53" s="20">
        <f>+IFERROR(IF(COUNT(K53),ROUND(K53/('[2]Shareholding Pattern'!$P$79)*100,2),""),"")</f>
        <v>3.36</v>
      </c>
      <c r="M53" s="64" t="s">
        <v>175</v>
      </c>
      <c r="N53" s="20">
        <v>3.36</v>
      </c>
      <c r="O53" s="64" t="s">
        <v>175</v>
      </c>
      <c r="P53" s="64" t="s">
        <v>175</v>
      </c>
      <c r="Q53" s="64" t="s">
        <v>175</v>
      </c>
      <c r="R53" s="64" t="s">
        <v>175</v>
      </c>
      <c r="S53" s="52">
        <v>8556444</v>
      </c>
      <c r="T53" s="20" t="s">
        <v>0</v>
      </c>
      <c r="U53" s="20" t="s">
        <v>0</v>
      </c>
      <c r="V53" s="20" t="s">
        <v>0</v>
      </c>
    </row>
    <row r="54" spans="1:22" x14ac:dyDescent="0.25">
      <c r="A54" s="1" t="s">
        <v>0</v>
      </c>
      <c r="B54" s="1" t="s">
        <v>146</v>
      </c>
      <c r="C54" s="27">
        <v>1</v>
      </c>
      <c r="D54" s="52">
        <v>5158248</v>
      </c>
      <c r="E54" s="53"/>
      <c r="F54" s="53"/>
      <c r="G54" s="27">
        <f>+IFERROR(IF(COUNT(D54:F54),ROUND(SUM(D54:F54),0),""),"")</f>
        <v>5158248</v>
      </c>
      <c r="H54" s="20">
        <f>+IFERROR(IF(COUNT(G54),ROUND(G54/'[2]Shareholding Pattern'!$L$78*100,2),""),"")</f>
        <v>2.02</v>
      </c>
      <c r="I54" s="52">
        <f>IF(D54="","",D54)</f>
        <v>5158248</v>
      </c>
      <c r="J54" s="53"/>
      <c r="K54" s="27">
        <f>+IFERROR(IF(COUNT(I54:J54),ROUND(SUM(I54,J54),2),""),"")</f>
        <v>5158248</v>
      </c>
      <c r="L54" s="20">
        <f>+IFERROR(IF(COUNT(K54),ROUND(K54/('[2]Shareholding Pattern'!$P$79)*100,2),""),"")</f>
        <v>2.02</v>
      </c>
      <c r="M54" s="64" t="s">
        <v>175</v>
      </c>
      <c r="N54" s="20">
        <v>2.02</v>
      </c>
      <c r="O54" s="64" t="s">
        <v>175</v>
      </c>
      <c r="P54" s="64" t="s">
        <v>175</v>
      </c>
      <c r="Q54" s="64" t="s">
        <v>175</v>
      </c>
      <c r="R54" s="64" t="s">
        <v>175</v>
      </c>
      <c r="S54" s="52">
        <v>5158248</v>
      </c>
      <c r="T54" s="20" t="s">
        <v>0</v>
      </c>
      <c r="U54" s="20" t="s">
        <v>0</v>
      </c>
      <c r="V54" s="20" t="s">
        <v>0</v>
      </c>
    </row>
    <row r="55" spans="1:22" x14ac:dyDescent="0.25">
      <c r="A55" s="1" t="s">
        <v>0</v>
      </c>
      <c r="B55" s="1" t="s">
        <v>147</v>
      </c>
      <c r="C55" s="27">
        <v>1</v>
      </c>
      <c r="D55" s="52">
        <v>5087707</v>
      </c>
      <c r="E55" s="53"/>
      <c r="F55" s="53"/>
      <c r="G55" s="27">
        <f>+IFERROR(IF(COUNT(D55:F55),ROUND(SUM(D55:F55),0),""),"")</f>
        <v>5087707</v>
      </c>
      <c r="H55" s="20">
        <f>+IFERROR(IF(COUNT(G55),ROUND(G55/'[2]Shareholding Pattern'!$L$78*100,2),""),"")</f>
        <v>2</v>
      </c>
      <c r="I55" s="52">
        <f>IF(D55="","",D55)</f>
        <v>5087707</v>
      </c>
      <c r="J55" s="53"/>
      <c r="K55" s="27">
        <f>+IFERROR(IF(COUNT(I55:J55),ROUND(SUM(I55,J55),2),""),"")</f>
        <v>5087707</v>
      </c>
      <c r="L55" s="20">
        <f>+IFERROR(IF(COUNT(K55),ROUND(K55/('[2]Shareholding Pattern'!$P$79)*100,2),""),"")</f>
        <v>2</v>
      </c>
      <c r="M55" s="64" t="s">
        <v>175</v>
      </c>
      <c r="N55" s="20">
        <v>2</v>
      </c>
      <c r="O55" s="64" t="s">
        <v>175</v>
      </c>
      <c r="P55" s="64" t="s">
        <v>175</v>
      </c>
      <c r="Q55" s="64" t="s">
        <v>175</v>
      </c>
      <c r="R55" s="64" t="s">
        <v>175</v>
      </c>
      <c r="S55" s="52">
        <v>5087707</v>
      </c>
      <c r="T55" s="64" t="s">
        <v>175</v>
      </c>
      <c r="U55" s="64" t="s">
        <v>175</v>
      </c>
      <c r="V55" s="64" t="s">
        <v>175</v>
      </c>
    </row>
    <row r="56" spans="1:22" x14ac:dyDescent="0.25">
      <c r="A56" s="4" t="s">
        <v>148</v>
      </c>
      <c r="B56" s="4" t="s">
        <v>79</v>
      </c>
      <c r="C56" s="66">
        <v>914</v>
      </c>
      <c r="D56" s="66">
        <v>16142343</v>
      </c>
      <c r="E56" s="64" t="s">
        <v>175</v>
      </c>
      <c r="F56" s="64" t="s">
        <v>175</v>
      </c>
      <c r="G56" s="79">
        <v>16142343</v>
      </c>
      <c r="H56" s="77">
        <v>6.33</v>
      </c>
      <c r="I56" s="80">
        <v>16142343</v>
      </c>
      <c r="J56" s="64" t="s">
        <v>175</v>
      </c>
      <c r="K56" s="79">
        <v>16142343</v>
      </c>
      <c r="L56" s="77">
        <v>6.33</v>
      </c>
      <c r="M56" s="64" t="s">
        <v>175</v>
      </c>
      <c r="N56" s="84">
        <v>6.33</v>
      </c>
      <c r="O56" s="64" t="s">
        <v>175</v>
      </c>
      <c r="P56" s="64" t="s">
        <v>175</v>
      </c>
      <c r="Q56" s="64" t="s">
        <v>175</v>
      </c>
      <c r="R56" s="64" t="s">
        <v>175</v>
      </c>
      <c r="S56" s="66">
        <v>16142297</v>
      </c>
      <c r="T56" s="64" t="s">
        <v>175</v>
      </c>
      <c r="U56" s="64" t="s">
        <v>175</v>
      </c>
      <c r="V56" s="64" t="s">
        <v>175</v>
      </c>
    </row>
    <row r="57" spans="1:22" x14ac:dyDescent="0.25">
      <c r="A57" s="1"/>
      <c r="B57" s="4" t="s">
        <v>149</v>
      </c>
      <c r="C57" s="52">
        <v>4</v>
      </c>
      <c r="D57" s="52">
        <v>4649</v>
      </c>
      <c r="E57" s="64" t="s">
        <v>175</v>
      </c>
      <c r="F57" s="64" t="s">
        <v>175</v>
      </c>
      <c r="G57" s="57">
        <v>4649</v>
      </c>
      <c r="H57" s="54">
        <v>0</v>
      </c>
      <c r="I57" s="52">
        <f t="shared" ref="I57:I63" si="0">IF(D57="","",D57)</f>
        <v>4649</v>
      </c>
      <c r="J57" s="53"/>
      <c r="K57" s="57">
        <v>4649</v>
      </c>
      <c r="L57" s="54">
        <v>0</v>
      </c>
      <c r="M57" s="64" t="s">
        <v>175</v>
      </c>
      <c r="N57" s="54">
        <v>0</v>
      </c>
      <c r="O57" s="64" t="s">
        <v>175</v>
      </c>
      <c r="P57" s="64" t="s">
        <v>175</v>
      </c>
      <c r="Q57" s="64" t="s">
        <v>175</v>
      </c>
      <c r="R57" s="64" t="s">
        <v>175</v>
      </c>
      <c r="S57" s="52">
        <v>4649</v>
      </c>
      <c r="T57" s="64" t="s">
        <v>175</v>
      </c>
      <c r="U57" s="64" t="s">
        <v>175</v>
      </c>
      <c r="V57" s="64" t="s">
        <v>175</v>
      </c>
    </row>
    <row r="58" spans="1:22" x14ac:dyDescent="0.25">
      <c r="A58" s="1"/>
      <c r="B58" s="4" t="s">
        <v>150</v>
      </c>
      <c r="C58" s="52">
        <v>1</v>
      </c>
      <c r="D58" s="52">
        <v>1188</v>
      </c>
      <c r="E58" s="64" t="s">
        <v>175</v>
      </c>
      <c r="F58" s="64" t="s">
        <v>175</v>
      </c>
      <c r="G58" s="57">
        <v>1188</v>
      </c>
      <c r="H58" s="54">
        <v>0</v>
      </c>
      <c r="I58" s="52">
        <f t="shared" si="0"/>
        <v>1188</v>
      </c>
      <c r="J58" s="53"/>
      <c r="K58" s="57">
        <v>1188</v>
      </c>
      <c r="L58" s="54">
        <v>0</v>
      </c>
      <c r="M58" s="64" t="s">
        <v>175</v>
      </c>
      <c r="N58" s="54">
        <v>0</v>
      </c>
      <c r="O58" s="64" t="s">
        <v>175</v>
      </c>
      <c r="P58" s="64" t="s">
        <v>175</v>
      </c>
      <c r="Q58" s="64" t="s">
        <v>175</v>
      </c>
      <c r="R58" s="64" t="s">
        <v>175</v>
      </c>
      <c r="S58" s="52">
        <v>1188</v>
      </c>
      <c r="T58" s="64" t="s">
        <v>175</v>
      </c>
      <c r="U58" s="64" t="s">
        <v>175</v>
      </c>
      <c r="V58" s="64" t="s">
        <v>175</v>
      </c>
    </row>
    <row r="59" spans="1:22" x14ac:dyDescent="0.25">
      <c r="A59" s="1"/>
      <c r="B59" s="4" t="s">
        <v>151</v>
      </c>
      <c r="C59" s="52">
        <v>43</v>
      </c>
      <c r="D59" s="52">
        <v>2087085</v>
      </c>
      <c r="E59" s="64" t="s">
        <v>175</v>
      </c>
      <c r="F59" s="64" t="s">
        <v>175</v>
      </c>
      <c r="G59" s="57">
        <v>2087085</v>
      </c>
      <c r="H59" s="54">
        <v>0.82</v>
      </c>
      <c r="I59" s="52">
        <f t="shared" si="0"/>
        <v>2087085</v>
      </c>
      <c r="J59" s="53"/>
      <c r="K59" s="57">
        <v>2087085</v>
      </c>
      <c r="L59" s="54">
        <v>0.82</v>
      </c>
      <c r="M59" s="64" t="s">
        <v>175</v>
      </c>
      <c r="N59" s="54">
        <v>0.82</v>
      </c>
      <c r="O59" s="64" t="s">
        <v>175</v>
      </c>
      <c r="P59" s="64" t="s">
        <v>175</v>
      </c>
      <c r="Q59" s="64" t="s">
        <v>175</v>
      </c>
      <c r="R59" s="64" t="s">
        <v>175</v>
      </c>
      <c r="S59" s="52">
        <v>2087085</v>
      </c>
      <c r="T59" s="64" t="s">
        <v>175</v>
      </c>
      <c r="U59" s="64" t="s">
        <v>175</v>
      </c>
      <c r="V59" s="64" t="s">
        <v>175</v>
      </c>
    </row>
    <row r="60" spans="1:22" x14ac:dyDescent="0.25">
      <c r="A60" s="1"/>
      <c r="B60" s="4" t="s">
        <v>152</v>
      </c>
      <c r="C60" s="52">
        <v>842</v>
      </c>
      <c r="D60" s="52">
        <v>12778992</v>
      </c>
      <c r="E60" s="64" t="s">
        <v>175</v>
      </c>
      <c r="F60" s="64" t="s">
        <v>175</v>
      </c>
      <c r="G60" s="57">
        <v>12778992</v>
      </c>
      <c r="H60" s="54">
        <v>5.01</v>
      </c>
      <c r="I60" s="52">
        <f t="shared" si="0"/>
        <v>12778992</v>
      </c>
      <c r="J60" s="53"/>
      <c r="K60" s="57">
        <v>12778992</v>
      </c>
      <c r="L60" s="54">
        <v>5.01</v>
      </c>
      <c r="M60" s="64" t="s">
        <v>175</v>
      </c>
      <c r="N60" s="54">
        <v>5.01</v>
      </c>
      <c r="O60" s="64" t="s">
        <v>175</v>
      </c>
      <c r="P60" s="64" t="s">
        <v>175</v>
      </c>
      <c r="Q60" s="64" t="s">
        <v>175</v>
      </c>
      <c r="R60" s="64" t="s">
        <v>175</v>
      </c>
      <c r="S60" s="52">
        <v>12778946</v>
      </c>
      <c r="T60" s="64" t="s">
        <v>175</v>
      </c>
      <c r="U60" s="64" t="s">
        <v>175</v>
      </c>
      <c r="V60" s="64" t="s">
        <v>175</v>
      </c>
    </row>
    <row r="61" spans="1:22" x14ac:dyDescent="0.25">
      <c r="A61" s="1" t="s">
        <v>0</v>
      </c>
      <c r="B61" s="1" t="s">
        <v>140</v>
      </c>
      <c r="C61" s="27">
        <v>1</v>
      </c>
      <c r="D61" s="52">
        <v>11119635</v>
      </c>
      <c r="E61" s="64" t="s">
        <v>175</v>
      </c>
      <c r="F61" s="64" t="s">
        <v>175</v>
      </c>
      <c r="G61" s="57">
        <v>11119635</v>
      </c>
      <c r="H61" s="54">
        <v>4.3600000000000003</v>
      </c>
      <c r="I61" s="52">
        <f t="shared" si="0"/>
        <v>11119635</v>
      </c>
      <c r="J61" s="53"/>
      <c r="K61" s="57">
        <v>11119635</v>
      </c>
      <c r="L61" s="54">
        <v>4.3600000000000003</v>
      </c>
      <c r="M61" s="64" t="s">
        <v>175</v>
      </c>
      <c r="N61" s="54">
        <v>4.3600000000000003</v>
      </c>
      <c r="O61" s="64" t="s">
        <v>175</v>
      </c>
      <c r="P61" s="64" t="s">
        <v>175</v>
      </c>
      <c r="Q61" s="64" t="s">
        <v>175</v>
      </c>
      <c r="R61" s="64" t="s">
        <v>175</v>
      </c>
      <c r="S61" s="52">
        <v>11119635</v>
      </c>
      <c r="T61" s="20" t="s">
        <v>0</v>
      </c>
      <c r="U61" s="20" t="s">
        <v>0</v>
      </c>
      <c r="V61" s="20" t="s">
        <v>0</v>
      </c>
    </row>
    <row r="62" spans="1:22" x14ac:dyDescent="0.25">
      <c r="A62" s="1"/>
      <c r="B62" s="4" t="s">
        <v>153</v>
      </c>
      <c r="C62" s="52">
        <v>23</v>
      </c>
      <c r="D62" s="52">
        <v>46429</v>
      </c>
      <c r="E62" s="64" t="s">
        <v>175</v>
      </c>
      <c r="F62" s="64" t="s">
        <v>175</v>
      </c>
      <c r="G62" s="57">
        <v>46429</v>
      </c>
      <c r="H62" s="54">
        <v>0.02</v>
      </c>
      <c r="I62" s="52">
        <f t="shared" si="0"/>
        <v>46429</v>
      </c>
      <c r="J62" s="53"/>
      <c r="K62" s="57">
        <v>46429</v>
      </c>
      <c r="L62" s="54">
        <v>0.02</v>
      </c>
      <c r="M62" s="64" t="s">
        <v>175</v>
      </c>
      <c r="N62" s="54">
        <v>0.02</v>
      </c>
      <c r="O62" s="64" t="s">
        <v>175</v>
      </c>
      <c r="P62" s="64" t="s">
        <v>175</v>
      </c>
      <c r="Q62" s="64" t="s">
        <v>175</v>
      </c>
      <c r="R62" s="64" t="s">
        <v>175</v>
      </c>
      <c r="S62" s="52">
        <v>46429</v>
      </c>
      <c r="T62" s="64" t="s">
        <v>175</v>
      </c>
      <c r="U62" s="64" t="s">
        <v>175</v>
      </c>
      <c r="V62" s="64" t="s">
        <v>175</v>
      </c>
    </row>
    <row r="63" spans="1:22" x14ac:dyDescent="0.25">
      <c r="A63" s="1"/>
      <c r="B63" s="4" t="s">
        <v>154</v>
      </c>
      <c r="C63" s="52">
        <v>1</v>
      </c>
      <c r="D63" s="52">
        <v>1224000</v>
      </c>
      <c r="E63" s="64" t="s">
        <v>175</v>
      </c>
      <c r="F63" s="64" t="s">
        <v>175</v>
      </c>
      <c r="G63" s="57">
        <v>1224000</v>
      </c>
      <c r="H63" s="54">
        <v>0.48</v>
      </c>
      <c r="I63" s="52">
        <f t="shared" si="0"/>
        <v>1224000</v>
      </c>
      <c r="J63" s="53"/>
      <c r="K63" s="57">
        <v>1224000</v>
      </c>
      <c r="L63" s="54">
        <v>0.48</v>
      </c>
      <c r="M63" s="64" t="s">
        <v>175</v>
      </c>
      <c r="N63" s="54">
        <v>0.48</v>
      </c>
      <c r="O63" s="64" t="s">
        <v>175</v>
      </c>
      <c r="P63" s="64" t="s">
        <v>175</v>
      </c>
      <c r="Q63" s="64" t="s">
        <v>175</v>
      </c>
      <c r="R63" s="64" t="s">
        <v>175</v>
      </c>
      <c r="S63" s="52">
        <v>1224000</v>
      </c>
      <c r="T63" s="64" t="s">
        <v>175</v>
      </c>
      <c r="U63" s="64" t="s">
        <v>175</v>
      </c>
      <c r="V63" s="64" t="s">
        <v>175</v>
      </c>
    </row>
    <row r="64" spans="1:22" s="9" customFormat="1" x14ac:dyDescent="0.25">
      <c r="A64" s="2" t="s">
        <v>0</v>
      </c>
      <c r="B64" s="2" t="s">
        <v>155</v>
      </c>
      <c r="C64" s="50">
        <v>63960</v>
      </c>
      <c r="D64" s="50">
        <v>97661479</v>
      </c>
      <c r="E64" s="68" t="s">
        <v>175</v>
      </c>
      <c r="F64" s="68" t="s">
        <v>175</v>
      </c>
      <c r="G64" s="50">
        <v>97661479</v>
      </c>
      <c r="H64" s="51">
        <v>38.31</v>
      </c>
      <c r="I64" s="50">
        <v>97661479</v>
      </c>
      <c r="J64" s="68" t="s">
        <v>175</v>
      </c>
      <c r="K64" s="50">
        <v>97661479</v>
      </c>
      <c r="L64" s="51">
        <v>38.31</v>
      </c>
      <c r="M64" s="68" t="s">
        <v>175</v>
      </c>
      <c r="N64" s="51">
        <v>38.31</v>
      </c>
      <c r="O64" s="68" t="s">
        <v>175</v>
      </c>
      <c r="P64" s="68" t="s">
        <v>175</v>
      </c>
      <c r="Q64" s="68" t="s">
        <v>175</v>
      </c>
      <c r="R64" s="68" t="s">
        <v>175</v>
      </c>
      <c r="S64" s="50">
        <v>96429549</v>
      </c>
      <c r="T64" s="68" t="s">
        <v>175</v>
      </c>
      <c r="U64" s="68" t="s">
        <v>175</v>
      </c>
      <c r="V64" s="68" t="s">
        <v>175</v>
      </c>
    </row>
    <row r="65" spans="1:22" s="9" customFormat="1" ht="26.25" x14ac:dyDescent="0.25">
      <c r="A65" s="2" t="s">
        <v>0</v>
      </c>
      <c r="B65" s="2" t="s">
        <v>156</v>
      </c>
      <c r="C65" s="50">
        <v>64112</v>
      </c>
      <c r="D65" s="50">
        <v>123456736</v>
      </c>
      <c r="E65" s="68" t="s">
        <v>175</v>
      </c>
      <c r="F65" s="68" t="s">
        <v>175</v>
      </c>
      <c r="G65" s="50">
        <v>123456736</v>
      </c>
      <c r="H65" s="51">
        <v>48.43</v>
      </c>
      <c r="I65" s="50">
        <v>123456736</v>
      </c>
      <c r="J65" s="68" t="s">
        <v>175</v>
      </c>
      <c r="K65" s="50">
        <v>123456736</v>
      </c>
      <c r="L65" s="51">
        <v>48.43</v>
      </c>
      <c r="M65" s="68" t="s">
        <v>175</v>
      </c>
      <c r="N65" s="51">
        <v>48.43</v>
      </c>
      <c r="O65" s="68" t="s">
        <v>175</v>
      </c>
      <c r="P65" s="68" t="s">
        <v>175</v>
      </c>
      <c r="Q65" s="68" t="s">
        <v>175</v>
      </c>
      <c r="R65" s="68" t="s">
        <v>175</v>
      </c>
      <c r="S65" s="50">
        <v>122220872</v>
      </c>
      <c r="T65" s="68" t="s">
        <v>175</v>
      </c>
      <c r="U65" s="68" t="s">
        <v>175</v>
      </c>
      <c r="V65" s="68" t="s">
        <v>175</v>
      </c>
    </row>
  </sheetData>
  <mergeCells count="30">
    <mergeCell ref="A1:V1"/>
    <mergeCell ref="A4:V4"/>
    <mergeCell ref="A2:V2"/>
    <mergeCell ref="A3:V3"/>
    <mergeCell ref="T5:V5"/>
    <mergeCell ref="M5:M7"/>
    <mergeCell ref="B5:B8"/>
    <mergeCell ref="A5:A8"/>
    <mergeCell ref="H5:H7"/>
    <mergeCell ref="I5:L5"/>
    <mergeCell ref="I6:K6"/>
    <mergeCell ref="L6:L7"/>
    <mergeCell ref="I8:L8"/>
    <mergeCell ref="T8:V8"/>
    <mergeCell ref="O8:P8"/>
    <mergeCell ref="Q8:R8"/>
    <mergeCell ref="N5:N7"/>
    <mergeCell ref="C5:C7"/>
    <mergeCell ref="D5:D7"/>
    <mergeCell ref="E5:E7"/>
    <mergeCell ref="F5:F7"/>
    <mergeCell ref="G5:G7"/>
    <mergeCell ref="R6:R7"/>
    <mergeCell ref="T6:V6"/>
    <mergeCell ref="S5:S7"/>
    <mergeCell ref="O5:P5"/>
    <mergeCell ref="O6:O7"/>
    <mergeCell ref="P6:P7"/>
    <mergeCell ref="Q5:R5"/>
    <mergeCell ref="Q6:Q7"/>
  </mergeCells>
  <dataValidations count="3">
    <dataValidation type="whole" operator="greaterThanOrEqual" allowBlank="1" showInputMessage="1" showErrorMessage="1" sqref="D10 D18 C23:D29 I23:J29 D42:D43 I42:I49 C44:D45 K44 D46:D48 G46:G48 C49:D49 C52:D52 I52 D53:F55 I53:J55 C56:D63 I57:J63 G18 I18 K18 I56 G10 I10 K10 G12 D12:D14 I12 K12 S12 G14 I14 K14" xr:uid="{3733825D-CCF5-4DCA-AAED-FCBBCA2C700D}">
      <formula1>0</formula1>
    </dataValidation>
    <dataValidation type="whole" operator="lessThanOrEqual" allowBlank="1" showInputMessage="1" showErrorMessage="1" sqref="S56 S23:S29 S42:S45 S49 S52 S11 S13:S20" xr:uid="{A9DEEB6C-1485-4D0C-A382-5F35556131D5}">
      <formula1>XFA11</formula1>
    </dataValidation>
    <dataValidation type="whole" operator="lessThanOrEqual" allowBlank="1" showInputMessage="1" showErrorMessage="1" sqref="S46:S48 S53:S55 S57:S63" xr:uid="{8A53A391-0561-4D03-A576-B07300C2B799}">
      <formula1>E46</formula1>
    </dataValidation>
  </dataValidations>
  <pageMargins left="0.7" right="0.7" top="0.75" bottom="0.75" header="0.3" footer="0.3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1"/>
  <sheetViews>
    <sheetView zoomScaleNormal="100" workbookViewId="0">
      <selection activeCell="B33" sqref="B33"/>
    </sheetView>
  </sheetViews>
  <sheetFormatPr defaultRowHeight="12.75" x14ac:dyDescent="0.2"/>
  <cols>
    <col min="1" max="1" width="9.140625" style="28"/>
    <col min="2" max="2" width="50" style="28" customWidth="1"/>
    <col min="3" max="16384" width="9.140625" style="28"/>
  </cols>
  <sheetData>
    <row r="1" spans="1:22" x14ac:dyDescent="0.2">
      <c r="A1" s="106" t="s">
        <v>244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</row>
    <row r="2" spans="1:22" x14ac:dyDescent="0.2">
      <c r="A2" s="106" t="s">
        <v>245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8"/>
    </row>
    <row r="3" spans="1:22" x14ac:dyDescent="0.2">
      <c r="A3" s="106" t="s">
        <v>274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8"/>
    </row>
    <row r="4" spans="1:22" x14ac:dyDescent="0.2">
      <c r="A4" s="106" t="s">
        <v>174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8"/>
    </row>
    <row r="5" spans="1:22" x14ac:dyDescent="0.2">
      <c r="A5" s="106" t="s">
        <v>0</v>
      </c>
      <c r="B5" s="107" t="s">
        <v>0</v>
      </c>
      <c r="C5" s="107" t="s">
        <v>0</v>
      </c>
      <c r="D5" s="107" t="s">
        <v>0</v>
      </c>
      <c r="E5" s="107" t="s">
        <v>0</v>
      </c>
      <c r="F5" s="107" t="s">
        <v>0</v>
      </c>
      <c r="G5" s="107" t="s">
        <v>0</v>
      </c>
      <c r="H5" s="107" t="s">
        <v>0</v>
      </c>
      <c r="I5" s="107" t="s">
        <v>0</v>
      </c>
      <c r="J5" s="107" t="s">
        <v>0</v>
      </c>
      <c r="K5" s="107" t="s">
        <v>0</v>
      </c>
      <c r="L5" s="107" t="s">
        <v>0</v>
      </c>
      <c r="M5" s="107" t="s">
        <v>0</v>
      </c>
      <c r="N5" s="107" t="s">
        <v>0</v>
      </c>
      <c r="O5" s="107" t="s">
        <v>0</v>
      </c>
      <c r="P5" s="107" t="s">
        <v>0</v>
      </c>
      <c r="Q5" s="107" t="s">
        <v>0</v>
      </c>
      <c r="R5" s="107" t="s">
        <v>0</v>
      </c>
      <c r="S5" s="107" t="s">
        <v>0</v>
      </c>
      <c r="T5" s="107" t="s">
        <v>0</v>
      </c>
      <c r="U5" s="107" t="s">
        <v>0</v>
      </c>
      <c r="V5" s="108" t="s">
        <v>0</v>
      </c>
    </row>
    <row r="6" spans="1:22" ht="60" customHeight="1" x14ac:dyDescent="0.2">
      <c r="A6" s="111" t="s">
        <v>0</v>
      </c>
      <c r="B6" s="111" t="s">
        <v>271</v>
      </c>
      <c r="C6" s="111" t="s">
        <v>263</v>
      </c>
      <c r="D6" s="111" t="s">
        <v>178</v>
      </c>
      <c r="E6" s="111" t="s">
        <v>272</v>
      </c>
      <c r="F6" s="111" t="s">
        <v>16</v>
      </c>
      <c r="G6" s="111" t="s">
        <v>17</v>
      </c>
      <c r="H6" s="111" t="s">
        <v>61</v>
      </c>
      <c r="I6" s="106" t="s">
        <v>19</v>
      </c>
      <c r="J6" s="107" t="s">
        <v>19</v>
      </c>
      <c r="K6" s="107" t="s">
        <v>19</v>
      </c>
      <c r="L6" s="108" t="s">
        <v>19</v>
      </c>
      <c r="M6" s="111" t="s">
        <v>20</v>
      </c>
      <c r="N6" s="111" t="s">
        <v>21</v>
      </c>
      <c r="O6" s="111" t="s">
        <v>22</v>
      </c>
      <c r="P6" s="106" t="s">
        <v>23</v>
      </c>
      <c r="Q6" s="108" t="s">
        <v>23</v>
      </c>
      <c r="R6" s="106" t="s">
        <v>24</v>
      </c>
      <c r="S6" s="108" t="s">
        <v>24</v>
      </c>
      <c r="T6" s="106" t="s">
        <v>25</v>
      </c>
      <c r="U6" s="108" t="s">
        <v>25</v>
      </c>
      <c r="V6" s="111" t="s">
        <v>26</v>
      </c>
    </row>
    <row r="7" spans="1:22" ht="39.950000000000003" customHeight="1" x14ac:dyDescent="0.2">
      <c r="A7" s="113" t="s">
        <v>0</v>
      </c>
      <c r="B7" s="113" t="s">
        <v>59</v>
      </c>
      <c r="C7" s="113" t="s">
        <v>13</v>
      </c>
      <c r="D7" s="113" t="s">
        <v>14</v>
      </c>
      <c r="E7" s="113" t="s">
        <v>60</v>
      </c>
      <c r="F7" s="113" t="s">
        <v>16</v>
      </c>
      <c r="G7" s="113" t="s">
        <v>17</v>
      </c>
      <c r="H7" s="113" t="s">
        <v>61</v>
      </c>
      <c r="I7" s="106" t="s">
        <v>27</v>
      </c>
      <c r="J7" s="107" t="s">
        <v>27</v>
      </c>
      <c r="K7" s="108" t="s">
        <v>27</v>
      </c>
      <c r="L7" s="111" t="s">
        <v>28</v>
      </c>
      <c r="M7" s="113" t="s">
        <v>20</v>
      </c>
      <c r="N7" s="113" t="s">
        <v>21</v>
      </c>
      <c r="O7" s="113" t="s">
        <v>22</v>
      </c>
      <c r="P7" s="111" t="s">
        <v>29</v>
      </c>
      <c r="Q7" s="111" t="s">
        <v>30</v>
      </c>
      <c r="R7" s="111" t="s">
        <v>29</v>
      </c>
      <c r="S7" s="111" t="s">
        <v>30</v>
      </c>
      <c r="T7" s="111" t="s">
        <v>29</v>
      </c>
      <c r="U7" s="111" t="s">
        <v>30</v>
      </c>
      <c r="V7" s="113" t="s">
        <v>26</v>
      </c>
    </row>
    <row r="8" spans="1:22" ht="39.950000000000003" customHeight="1" x14ac:dyDescent="0.2">
      <c r="A8" s="112" t="s">
        <v>0</v>
      </c>
      <c r="B8" s="112" t="s">
        <v>59</v>
      </c>
      <c r="C8" s="112" t="s">
        <v>13</v>
      </c>
      <c r="D8" s="112" t="s">
        <v>14</v>
      </c>
      <c r="E8" s="112" t="s">
        <v>60</v>
      </c>
      <c r="F8" s="112" t="s">
        <v>16</v>
      </c>
      <c r="G8" s="112" t="s">
        <v>17</v>
      </c>
      <c r="H8" s="112" t="s">
        <v>61</v>
      </c>
      <c r="I8" s="115" t="s">
        <v>31</v>
      </c>
      <c r="J8" s="115" t="s">
        <v>32</v>
      </c>
      <c r="K8" s="115" t="s">
        <v>33</v>
      </c>
      <c r="L8" s="112" t="s">
        <v>28</v>
      </c>
      <c r="M8" s="112" t="s">
        <v>20</v>
      </c>
      <c r="N8" s="112" t="s">
        <v>21</v>
      </c>
      <c r="O8" s="112" t="s">
        <v>22</v>
      </c>
      <c r="P8" s="112" t="s">
        <v>29</v>
      </c>
      <c r="Q8" s="112" t="s">
        <v>30</v>
      </c>
      <c r="R8" s="112" t="s">
        <v>29</v>
      </c>
      <c r="S8" s="112" t="s">
        <v>30</v>
      </c>
      <c r="T8" s="112" t="s">
        <v>29</v>
      </c>
      <c r="U8" s="112" t="s">
        <v>30</v>
      </c>
      <c r="V8" s="112" t="s">
        <v>26</v>
      </c>
    </row>
    <row r="9" spans="1:22" x14ac:dyDescent="0.2">
      <c r="A9" s="105" t="s">
        <v>63</v>
      </c>
      <c r="B9" s="3"/>
      <c r="C9" s="3"/>
      <c r="D9" s="105"/>
      <c r="E9" s="105"/>
      <c r="F9" s="105" t="s">
        <v>37</v>
      </c>
      <c r="G9" s="105" t="s">
        <v>38</v>
      </c>
      <c r="H9" s="105" t="s">
        <v>39</v>
      </c>
      <c r="I9" s="109" t="s">
        <v>40</v>
      </c>
      <c r="J9" s="114" t="s">
        <v>40</v>
      </c>
      <c r="K9" s="114" t="s">
        <v>40</v>
      </c>
      <c r="L9" s="110" t="s">
        <v>40</v>
      </c>
      <c r="M9" s="105" t="s">
        <v>41</v>
      </c>
      <c r="N9" s="105" t="s">
        <v>42</v>
      </c>
      <c r="O9" s="105" t="s">
        <v>43</v>
      </c>
      <c r="P9" s="109" t="s">
        <v>44</v>
      </c>
      <c r="Q9" s="110" t="s">
        <v>44</v>
      </c>
      <c r="R9" s="109" t="s">
        <v>45</v>
      </c>
      <c r="S9" s="110" t="s">
        <v>45</v>
      </c>
      <c r="T9" s="109" t="s">
        <v>46</v>
      </c>
      <c r="U9" s="110" t="s">
        <v>46</v>
      </c>
      <c r="V9" s="105" t="s">
        <v>47</v>
      </c>
    </row>
    <row r="10" spans="1:22" x14ac:dyDescent="0.2">
      <c r="A10" s="2">
        <v>1</v>
      </c>
      <c r="B10" s="4" t="s">
        <v>157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ht="38.25" x14ac:dyDescent="0.2">
      <c r="A11" s="2">
        <v>2</v>
      </c>
      <c r="B11" s="4" t="s">
        <v>158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</row>
    <row r="12" spans="1:22" ht="25.5" x14ac:dyDescent="0.2">
      <c r="A12" s="2" t="s">
        <v>0</v>
      </c>
      <c r="B12" s="2" t="s">
        <v>159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</row>
    <row r="15" spans="1:22" ht="15.75" customHeight="1" x14ac:dyDescent="0.2"/>
    <row r="16" spans="1:22" ht="15.75" customHeight="1" x14ac:dyDescent="0.2"/>
    <row r="17" spans="2:11" ht="15.75" customHeight="1" x14ac:dyDescent="0.2">
      <c r="B17" s="102" t="s">
        <v>246</v>
      </c>
      <c r="C17" s="102"/>
      <c r="D17" s="102"/>
      <c r="E17" s="102"/>
      <c r="F17" s="102"/>
      <c r="G17" s="102"/>
      <c r="H17" s="102"/>
      <c r="I17" s="102"/>
    </row>
    <row r="18" spans="2:11" ht="15.75" customHeight="1" x14ac:dyDescent="0.2">
      <c r="B18" s="103" t="s">
        <v>247</v>
      </c>
      <c r="C18" s="103"/>
      <c r="D18" s="103"/>
      <c r="E18" s="103" t="s">
        <v>253</v>
      </c>
      <c r="F18" s="103"/>
      <c r="G18" s="104" t="s">
        <v>254</v>
      </c>
      <c r="H18" s="104"/>
      <c r="I18" s="104"/>
    </row>
    <row r="19" spans="2:11" x14ac:dyDescent="0.2">
      <c r="B19" s="101" t="s">
        <v>248</v>
      </c>
      <c r="C19" s="101"/>
      <c r="D19" s="101"/>
      <c r="E19" s="99">
        <v>100</v>
      </c>
      <c r="F19" s="100"/>
      <c r="G19" s="89">
        <v>28.38</v>
      </c>
      <c r="H19" s="90"/>
      <c r="I19" s="91"/>
    </row>
    <row r="20" spans="2:11" ht="15.75" customHeight="1" x14ac:dyDescent="0.2">
      <c r="B20" s="101" t="s">
        <v>249</v>
      </c>
      <c r="C20" s="101"/>
      <c r="D20" s="101"/>
      <c r="E20" s="99">
        <v>100</v>
      </c>
      <c r="F20" s="100"/>
      <c r="G20" s="89">
        <v>28.36</v>
      </c>
      <c r="H20" s="90"/>
      <c r="I20" s="91"/>
      <c r="K20" s="95"/>
    </row>
    <row r="21" spans="2:11" x14ac:dyDescent="0.2">
      <c r="B21" s="101" t="s">
        <v>250</v>
      </c>
      <c r="C21" s="101"/>
      <c r="D21" s="101"/>
      <c r="E21" s="99">
        <v>100</v>
      </c>
      <c r="F21" s="100"/>
      <c r="G21" s="92">
        <v>28.39</v>
      </c>
      <c r="H21" s="93"/>
      <c r="I21" s="94"/>
      <c r="K21" s="95"/>
    </row>
    <row r="22" spans="2:11" x14ac:dyDescent="0.2">
      <c r="B22" s="101" t="s">
        <v>251</v>
      </c>
      <c r="C22" s="101"/>
      <c r="D22" s="101"/>
      <c r="E22" s="99">
        <v>100</v>
      </c>
      <c r="F22" s="100"/>
      <c r="G22" s="92">
        <v>29.77</v>
      </c>
      <c r="H22" s="93"/>
      <c r="I22" s="94"/>
      <c r="K22" s="95"/>
    </row>
    <row r="23" spans="2:11" x14ac:dyDescent="0.2">
      <c r="B23" s="101" t="s">
        <v>252</v>
      </c>
      <c r="C23" s="101"/>
      <c r="D23" s="101"/>
      <c r="E23" s="99">
        <v>100</v>
      </c>
      <c r="F23" s="100"/>
      <c r="G23" s="92">
        <v>28.42</v>
      </c>
      <c r="H23" s="93"/>
      <c r="I23" s="94"/>
    </row>
    <row r="24" spans="2:11" x14ac:dyDescent="0.2">
      <c r="B24" s="96" t="s">
        <v>255</v>
      </c>
      <c r="C24" s="97"/>
      <c r="D24" s="97"/>
      <c r="E24" s="97"/>
      <c r="F24" s="97"/>
      <c r="G24" s="97"/>
      <c r="H24" s="97"/>
      <c r="I24" s="97"/>
    </row>
    <row r="25" spans="2:11" x14ac:dyDescent="0.2">
      <c r="B25" s="98"/>
      <c r="C25" s="98"/>
      <c r="D25" s="98"/>
      <c r="E25" s="98"/>
      <c r="F25" s="98"/>
      <c r="G25" s="98"/>
      <c r="H25" s="98"/>
      <c r="I25" s="98"/>
    </row>
    <row r="26" spans="2:11" x14ac:dyDescent="0.2">
      <c r="B26" s="98"/>
      <c r="C26" s="98"/>
      <c r="D26" s="98"/>
      <c r="E26" s="98"/>
      <c r="F26" s="98"/>
      <c r="G26" s="98"/>
      <c r="H26" s="98"/>
      <c r="I26" s="98"/>
    </row>
    <row r="27" spans="2:11" x14ac:dyDescent="0.2">
      <c r="B27" s="98"/>
      <c r="C27" s="98"/>
      <c r="D27" s="98"/>
      <c r="E27" s="98"/>
      <c r="F27" s="98"/>
      <c r="G27" s="98"/>
      <c r="H27" s="98"/>
      <c r="I27" s="98"/>
    </row>
    <row r="28" spans="2:11" x14ac:dyDescent="0.2">
      <c r="B28" s="98"/>
      <c r="C28" s="98"/>
      <c r="D28" s="98"/>
      <c r="E28" s="98"/>
      <c r="F28" s="98"/>
      <c r="G28" s="98"/>
      <c r="H28" s="98"/>
      <c r="I28" s="98"/>
    </row>
    <row r="29" spans="2:11" x14ac:dyDescent="0.2">
      <c r="B29" s="98"/>
      <c r="C29" s="98"/>
      <c r="D29" s="98"/>
      <c r="E29" s="98"/>
      <c r="F29" s="98"/>
      <c r="G29" s="98"/>
      <c r="H29" s="98"/>
      <c r="I29" s="98"/>
    </row>
    <row r="30" spans="2:11" x14ac:dyDescent="0.2">
      <c r="B30" s="98"/>
      <c r="C30" s="98"/>
      <c r="D30" s="98"/>
      <c r="E30" s="98"/>
      <c r="F30" s="98"/>
      <c r="G30" s="98"/>
      <c r="H30" s="98"/>
      <c r="I30" s="98"/>
    </row>
    <row r="31" spans="2:11" x14ac:dyDescent="0.2">
      <c r="B31" s="98"/>
      <c r="C31" s="98"/>
      <c r="D31" s="98"/>
      <c r="E31" s="98"/>
      <c r="F31" s="98"/>
      <c r="G31" s="98"/>
      <c r="H31" s="98"/>
      <c r="I31" s="98"/>
    </row>
  </sheetData>
  <mergeCells count="67">
    <mergeCell ref="A1:V1"/>
    <mergeCell ref="A2:V2"/>
    <mergeCell ref="A5:V5"/>
    <mergeCell ref="A6:A8"/>
    <mergeCell ref="B6:B8"/>
    <mergeCell ref="C6:C8"/>
    <mergeCell ref="D6:D8"/>
    <mergeCell ref="E6:E8"/>
    <mergeCell ref="F6:F8"/>
    <mergeCell ref="G6:G8"/>
    <mergeCell ref="H6:H8"/>
    <mergeCell ref="I6:L6"/>
    <mergeCell ref="I7:K7"/>
    <mergeCell ref="I8"/>
    <mergeCell ref="J8"/>
    <mergeCell ref="K8"/>
    <mergeCell ref="R6:S6"/>
    <mergeCell ref="R7:R8"/>
    <mergeCell ref="S7:S8"/>
    <mergeCell ref="L7:L8"/>
    <mergeCell ref="M6:M8"/>
    <mergeCell ref="N6:N8"/>
    <mergeCell ref="O6:O8"/>
    <mergeCell ref="H9"/>
    <mergeCell ref="I9:L9"/>
    <mergeCell ref="M9"/>
    <mergeCell ref="P6:Q6"/>
    <mergeCell ref="P7:P8"/>
    <mergeCell ref="Q7:Q8"/>
    <mergeCell ref="N9"/>
    <mergeCell ref="A9"/>
    <mergeCell ref="D9"/>
    <mergeCell ref="E9"/>
    <mergeCell ref="A3:V3"/>
    <mergeCell ref="A4:V4"/>
    <mergeCell ref="T9:U9"/>
    <mergeCell ref="V9"/>
    <mergeCell ref="O9"/>
    <mergeCell ref="P9:Q9"/>
    <mergeCell ref="R9:S9"/>
    <mergeCell ref="T6:U6"/>
    <mergeCell ref="T7:T8"/>
    <mergeCell ref="U7:U8"/>
    <mergeCell ref="V6:V8"/>
    <mergeCell ref="F9"/>
    <mergeCell ref="G9"/>
    <mergeCell ref="B17:I17"/>
    <mergeCell ref="B18:D18"/>
    <mergeCell ref="B19:D19"/>
    <mergeCell ref="E18:F18"/>
    <mergeCell ref="E19:F19"/>
    <mergeCell ref="G18:I18"/>
    <mergeCell ref="G19:I19"/>
    <mergeCell ref="G20:I20"/>
    <mergeCell ref="G21:I21"/>
    <mergeCell ref="G22:I22"/>
    <mergeCell ref="K20:K22"/>
    <mergeCell ref="B24:I31"/>
    <mergeCell ref="E21:F21"/>
    <mergeCell ref="E22:F22"/>
    <mergeCell ref="E23:F23"/>
    <mergeCell ref="G23:I23"/>
    <mergeCell ref="B20:D20"/>
    <mergeCell ref="B21:D21"/>
    <mergeCell ref="B22:D22"/>
    <mergeCell ref="B23:D23"/>
    <mergeCell ref="E20:F20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Introductory</vt:lpstr>
      <vt:lpstr>TableI</vt:lpstr>
      <vt:lpstr>TableII</vt:lpstr>
      <vt:lpstr>TableIII</vt:lpstr>
      <vt:lpstr>TableIV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Surjeet Mathur</dc:creator>
  <cp:lastModifiedBy>Surjeet Mathur</cp:lastModifiedBy>
  <cp:lastPrinted>2026-07-20T12:06:04Z</cp:lastPrinted>
  <dcterms:created xsi:type="dcterms:W3CDTF">2026-01-19T07:07:24Z</dcterms:created>
  <dcterms:modified xsi:type="dcterms:W3CDTF">2026-07-22T06:57:23Z</dcterms:modified>
</cp:coreProperties>
</file>