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ahiindiaglass-my.sharepoint.com/personal/jay_dattani_aisglass_com/Documents/K Drive back up_Jay/Stock Exchanges/2026-27/Q1. Apr-May-June/1. April/5. SHP_21-04-26/Website/"/>
    </mc:Choice>
  </mc:AlternateContent>
  <xr:revisionPtr revIDLastSave="342" documentId="10_ncr:20000_{AD7636D1-63BC-4741-AED5-2CC6BAFEF351}" xr6:coauthVersionLast="47" xr6:coauthVersionMax="47" xr10:uidLastSave="{667AF7C7-E2B1-4858-8CA0-3AEECF9F3575}"/>
  <bookViews>
    <workbookView xWindow="-120" yWindow="-120" windowWidth="24240" windowHeight="13020" activeTab="1" xr2:uid="{00000000-000D-0000-FFFF-FFFF00000000}"/>
  </bookViews>
  <sheets>
    <sheet name="Introductory" sheetId="1" r:id="rId1"/>
    <sheet name="TableI" sheetId="2" r:id="rId2"/>
    <sheet name="TableII" sheetId="3" r:id="rId3"/>
    <sheet name="TableIII" sheetId="4" r:id="rId4"/>
    <sheet name="TableIV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3" l="1"/>
  <c r="Q9" i="3"/>
  <c r="L69" i="3"/>
  <c r="H69" i="3"/>
  <c r="N69" i="3" s="1"/>
  <c r="G69" i="3"/>
  <c r="I69" i="3" s="1"/>
  <c r="J68" i="3"/>
  <c r="F68" i="3"/>
  <c r="E68" i="3"/>
  <c r="D68" i="3"/>
  <c r="C68" i="3"/>
  <c r="N67" i="3"/>
  <c r="N66" i="3"/>
  <c r="N65" i="3"/>
  <c r="N64" i="3"/>
  <c r="G63" i="3"/>
  <c r="H63" i="3" s="1"/>
  <c r="N63" i="3" s="1"/>
  <c r="G62" i="3"/>
  <c r="I62" i="3" s="1"/>
  <c r="K62" i="3" s="1"/>
  <c r="L62" i="3" s="1"/>
  <c r="G61" i="3"/>
  <c r="H61" i="3" s="1"/>
  <c r="N61" i="3" s="1"/>
  <c r="D60" i="3"/>
  <c r="D58" i="3" s="1"/>
  <c r="G59" i="3"/>
  <c r="I59" i="3" s="1"/>
  <c r="Q58" i="3"/>
  <c r="P58" i="3"/>
  <c r="O58" i="3"/>
  <c r="J58" i="3"/>
  <c r="F58" i="3"/>
  <c r="E58" i="3"/>
  <c r="C58" i="3"/>
  <c r="N57" i="3"/>
  <c r="G55" i="3"/>
  <c r="R55" i="3" s="1"/>
  <c r="G54" i="3"/>
  <c r="P53" i="3"/>
  <c r="P50" i="3" s="1"/>
  <c r="P46" i="3" s="1"/>
  <c r="P45" i="3" s="1"/>
  <c r="O53" i="3"/>
  <c r="O50" i="3" s="1"/>
  <c r="O46" i="3" s="1"/>
  <c r="O45" i="3" s="1"/>
  <c r="J53" i="3"/>
  <c r="J50" i="3" s="1"/>
  <c r="J46" i="3" s="1"/>
  <c r="J45" i="3" s="1"/>
  <c r="J56" i="3" s="1"/>
  <c r="F53" i="3"/>
  <c r="F50" i="3" s="1"/>
  <c r="F46" i="3" s="1"/>
  <c r="F45" i="3" s="1"/>
  <c r="E53" i="3"/>
  <c r="E50" i="3" s="1"/>
  <c r="E46" i="3" s="1"/>
  <c r="E45" i="3" s="1"/>
  <c r="D53" i="3"/>
  <c r="C53" i="3"/>
  <c r="D52" i="3"/>
  <c r="G52" i="3" s="1"/>
  <c r="G51" i="3"/>
  <c r="C50" i="3"/>
  <c r="R49" i="3"/>
  <c r="I49" i="3"/>
  <c r="K49" i="3" s="1"/>
  <c r="S49" i="3" s="1"/>
  <c r="H49" i="3"/>
  <c r="N49" i="3" s="1"/>
  <c r="G48" i="3"/>
  <c r="G47" i="3"/>
  <c r="I47" i="3" s="1"/>
  <c r="K47" i="3" s="1"/>
  <c r="S47" i="3" s="1"/>
  <c r="D46" i="3"/>
  <c r="C46" i="3"/>
  <c r="V45" i="3"/>
  <c r="U45" i="3"/>
  <c r="T45" i="3"/>
  <c r="Q45" i="3"/>
  <c r="M45" i="3"/>
  <c r="N44" i="3"/>
  <c r="L44" i="3"/>
  <c r="N43" i="3"/>
  <c r="L43" i="3"/>
  <c r="G42" i="3"/>
  <c r="I42" i="3" s="1"/>
  <c r="K42" i="3" s="1"/>
  <c r="S42" i="3" s="1"/>
  <c r="G41" i="3"/>
  <c r="D40" i="3"/>
  <c r="G40" i="3" s="1"/>
  <c r="D39" i="3"/>
  <c r="G39" i="3" s="1"/>
  <c r="R39" i="3" s="1"/>
  <c r="G38" i="3"/>
  <c r="H38" i="3" s="1"/>
  <c r="D37" i="3"/>
  <c r="G37" i="3" s="1"/>
  <c r="G36" i="3"/>
  <c r="G35" i="3"/>
  <c r="R35" i="3" s="1"/>
  <c r="G34" i="3"/>
  <c r="R34" i="3" s="1"/>
  <c r="G33" i="3"/>
  <c r="R33" i="3" s="1"/>
  <c r="G32" i="3"/>
  <c r="I32" i="3" s="1"/>
  <c r="K32" i="3" s="1"/>
  <c r="S32" i="3" s="1"/>
  <c r="G31" i="3"/>
  <c r="R31" i="3" s="1"/>
  <c r="G30" i="3"/>
  <c r="I30" i="3" s="1"/>
  <c r="K30" i="3" s="1"/>
  <c r="S30" i="3" s="1"/>
  <c r="G29" i="3"/>
  <c r="G28" i="3"/>
  <c r="I28" i="3" s="1"/>
  <c r="K28" i="3" s="1"/>
  <c r="S28" i="3" s="1"/>
  <c r="D27" i="3"/>
  <c r="G26" i="3"/>
  <c r="R26" i="3" s="1"/>
  <c r="D25" i="3"/>
  <c r="G25" i="3" s="1"/>
  <c r="R25" i="3" s="1"/>
  <c r="G24" i="3"/>
  <c r="H24" i="3" s="1"/>
  <c r="D23" i="3"/>
  <c r="G23" i="3" s="1"/>
  <c r="G22" i="3"/>
  <c r="D21" i="3"/>
  <c r="G21" i="3" s="1"/>
  <c r="G20" i="3"/>
  <c r="R20" i="3" s="1"/>
  <c r="G19" i="3"/>
  <c r="R19" i="3" s="1"/>
  <c r="G18" i="3"/>
  <c r="H18" i="3" s="1"/>
  <c r="N18" i="3" s="1"/>
  <c r="D17" i="3"/>
  <c r="G17" i="3" s="1"/>
  <c r="G16" i="3"/>
  <c r="I16" i="3" s="1"/>
  <c r="K16" i="3" s="1"/>
  <c r="S16" i="3" s="1"/>
  <c r="G15" i="3"/>
  <c r="R15" i="3" s="1"/>
  <c r="D14" i="3"/>
  <c r="G14" i="3" s="1"/>
  <c r="D13" i="3"/>
  <c r="G13" i="3" s="1"/>
  <c r="H13" i="3" s="1"/>
  <c r="G12" i="3"/>
  <c r="D11" i="3"/>
  <c r="G11" i="3" s="1"/>
  <c r="A11" i="3"/>
  <c r="A12" i="3" s="1"/>
  <c r="A13" i="3" s="1"/>
  <c r="A14" i="3" s="1"/>
  <c r="A15" i="3" s="1"/>
  <c r="A16" i="3" s="1"/>
  <c r="A17" i="3" s="1"/>
  <c r="D10" i="3"/>
  <c r="G10" i="3" s="1"/>
  <c r="P9" i="3"/>
  <c r="O9" i="3"/>
  <c r="M9" i="3"/>
  <c r="F9" i="3"/>
  <c r="E9" i="3"/>
  <c r="S12" i="2"/>
  <c r="S11" i="2"/>
  <c r="S10" i="2"/>
  <c r="S9" i="2"/>
  <c r="R12" i="2"/>
  <c r="R11" i="2"/>
  <c r="R10" i="2"/>
  <c r="R9" i="2"/>
  <c r="Q12" i="2"/>
  <c r="Q11" i="2"/>
  <c r="Q10" i="2"/>
  <c r="Q9" i="2"/>
  <c r="Q8" i="2"/>
  <c r="P56" i="3" l="1"/>
  <c r="P71" i="3" s="1"/>
  <c r="G53" i="3"/>
  <c r="R53" i="3" s="1"/>
  <c r="M56" i="3"/>
  <c r="G68" i="3"/>
  <c r="H68" i="3" s="1"/>
  <c r="D50" i="3"/>
  <c r="H52" i="3"/>
  <c r="N52" i="3" s="1"/>
  <c r="R52" i="3"/>
  <c r="I52" i="3"/>
  <c r="K52" i="3" s="1"/>
  <c r="S52" i="3" s="1"/>
  <c r="F56" i="3"/>
  <c r="I18" i="3"/>
  <c r="K18" i="3" s="1"/>
  <c r="S18" i="3" s="1"/>
  <c r="L18" i="3"/>
  <c r="R30" i="3"/>
  <c r="H34" i="3"/>
  <c r="N34" i="3" s="1"/>
  <c r="R32" i="3"/>
  <c r="D45" i="3"/>
  <c r="R18" i="3"/>
  <c r="J70" i="3"/>
  <c r="J71" i="3" s="1"/>
  <c r="R16" i="3"/>
  <c r="R47" i="3"/>
  <c r="H10" i="3"/>
  <c r="N10" i="3" s="1"/>
  <c r="I10" i="3"/>
  <c r="K10" i="3" s="1"/>
  <c r="I23" i="3"/>
  <c r="K23" i="3" s="1"/>
  <c r="S23" i="3" s="1"/>
  <c r="R23" i="3"/>
  <c r="I21" i="3"/>
  <c r="K21" i="3" s="1"/>
  <c r="S21" i="3" s="1"/>
  <c r="R21" i="3"/>
  <c r="H21" i="3"/>
  <c r="N21" i="3" s="1"/>
  <c r="I37" i="3"/>
  <c r="K37" i="3" s="1"/>
  <c r="S37" i="3" s="1"/>
  <c r="R37" i="3"/>
  <c r="I40" i="3"/>
  <c r="K40" i="3" s="1"/>
  <c r="S40" i="3" s="1"/>
  <c r="R40" i="3"/>
  <c r="H40" i="3"/>
  <c r="N40" i="3" s="1"/>
  <c r="H35" i="3"/>
  <c r="N35" i="3" s="1"/>
  <c r="R28" i="3"/>
  <c r="C45" i="3"/>
  <c r="E70" i="3"/>
  <c r="D9" i="3"/>
  <c r="I35" i="3"/>
  <c r="K35" i="3" s="1"/>
  <c r="S35" i="3" s="1"/>
  <c r="D70" i="3"/>
  <c r="G60" i="3"/>
  <c r="F70" i="3"/>
  <c r="R42" i="3"/>
  <c r="I13" i="3"/>
  <c r="K13" i="3" s="1"/>
  <c r="S13" i="3" s="1"/>
  <c r="H42" i="3"/>
  <c r="R13" i="3"/>
  <c r="H32" i="3"/>
  <c r="N32" i="3" s="1"/>
  <c r="C70" i="3"/>
  <c r="R62" i="3"/>
  <c r="R69" i="3"/>
  <c r="K59" i="3"/>
  <c r="E56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L13" i="3"/>
  <c r="N13" i="3"/>
  <c r="R51" i="3"/>
  <c r="G50" i="3"/>
  <c r="R50" i="3" s="1"/>
  <c r="R41" i="3"/>
  <c r="I41" i="3"/>
  <c r="K41" i="3" s="1"/>
  <c r="S41" i="3" s="1"/>
  <c r="H51" i="3"/>
  <c r="Q56" i="3"/>
  <c r="Q71" i="3" s="1"/>
  <c r="I48" i="3"/>
  <c r="R48" i="3"/>
  <c r="H11" i="3"/>
  <c r="I11" i="3"/>
  <c r="K11" i="3" s="1"/>
  <c r="S11" i="3" s="1"/>
  <c r="H20" i="3"/>
  <c r="I20" i="3"/>
  <c r="K20" i="3" s="1"/>
  <c r="S20" i="3" s="1"/>
  <c r="R36" i="3"/>
  <c r="I36" i="3"/>
  <c r="K36" i="3" s="1"/>
  <c r="S36" i="3" s="1"/>
  <c r="G46" i="3"/>
  <c r="H36" i="3"/>
  <c r="O56" i="3"/>
  <c r="O71" i="3" s="1"/>
  <c r="H29" i="3"/>
  <c r="I29" i="3"/>
  <c r="K29" i="3" s="1"/>
  <c r="S29" i="3" s="1"/>
  <c r="R29" i="3"/>
  <c r="I22" i="3"/>
  <c r="K22" i="3" s="1"/>
  <c r="S22" i="3" s="1"/>
  <c r="R22" i="3"/>
  <c r="N38" i="3"/>
  <c r="L38" i="3"/>
  <c r="H54" i="3"/>
  <c r="I54" i="3"/>
  <c r="I15" i="3"/>
  <c r="K15" i="3" s="1"/>
  <c r="S15" i="3" s="1"/>
  <c r="I63" i="3"/>
  <c r="K63" i="3" s="1"/>
  <c r="R63" i="3"/>
  <c r="H25" i="3"/>
  <c r="I25" i="3"/>
  <c r="K25" i="3" s="1"/>
  <c r="S25" i="3" s="1"/>
  <c r="H22" i="3"/>
  <c r="I51" i="3"/>
  <c r="R61" i="3"/>
  <c r="I61" i="3"/>
  <c r="K61" i="3" s="1"/>
  <c r="H41" i="3"/>
  <c r="R14" i="3"/>
  <c r="I14" i="3"/>
  <c r="K14" i="3" s="1"/>
  <c r="S14" i="3" s="1"/>
  <c r="H14" i="3"/>
  <c r="R68" i="3"/>
  <c r="G27" i="3"/>
  <c r="H39" i="3"/>
  <c r="H48" i="3"/>
  <c r="I39" i="3"/>
  <c r="K39" i="3" s="1"/>
  <c r="S39" i="3" s="1"/>
  <c r="K69" i="3"/>
  <c r="I68" i="3"/>
  <c r="H15" i="3"/>
  <c r="R11" i="3"/>
  <c r="S62" i="3"/>
  <c r="N24" i="3"/>
  <c r="L24" i="3"/>
  <c r="R59" i="3"/>
  <c r="R12" i="3"/>
  <c r="I12" i="3"/>
  <c r="K12" i="3" s="1"/>
  <c r="S12" i="3" s="1"/>
  <c r="H12" i="3"/>
  <c r="H59" i="3"/>
  <c r="I17" i="3"/>
  <c r="K17" i="3" s="1"/>
  <c r="S17" i="3" s="1"/>
  <c r="R17" i="3"/>
  <c r="H17" i="3"/>
  <c r="I34" i="3"/>
  <c r="K34" i="3" s="1"/>
  <c r="S34" i="3" s="1"/>
  <c r="H31" i="3"/>
  <c r="R10" i="3"/>
  <c r="H19" i="3"/>
  <c r="I24" i="3"/>
  <c r="K24" i="3" s="1"/>
  <c r="S24" i="3" s="1"/>
  <c r="I31" i="3"/>
  <c r="K31" i="3" s="1"/>
  <c r="S31" i="3" s="1"/>
  <c r="I38" i="3"/>
  <c r="K38" i="3" s="1"/>
  <c r="S38" i="3" s="1"/>
  <c r="I19" i="3"/>
  <c r="K19" i="3" s="1"/>
  <c r="S19" i="3" s="1"/>
  <c r="H26" i="3"/>
  <c r="H33" i="3"/>
  <c r="H55" i="3"/>
  <c r="I26" i="3"/>
  <c r="K26" i="3" s="1"/>
  <c r="S26" i="3" s="1"/>
  <c r="I33" i="3"/>
  <c r="K33" i="3" s="1"/>
  <c r="S33" i="3" s="1"/>
  <c r="I55" i="3"/>
  <c r="K55" i="3" s="1"/>
  <c r="S55" i="3" s="1"/>
  <c r="H16" i="3"/>
  <c r="H28" i="3"/>
  <c r="R38" i="3"/>
  <c r="H47" i="3"/>
  <c r="H62" i="3"/>
  <c r="N62" i="3" s="1"/>
  <c r="H23" i="3"/>
  <c r="H30" i="3"/>
  <c r="H37" i="3"/>
  <c r="L49" i="3"/>
  <c r="L52" i="3"/>
  <c r="Q13" i="2"/>
  <c r="C9" i="3" l="1"/>
  <c r="D56" i="3"/>
  <c r="D71" i="3" s="1"/>
  <c r="L32" i="3"/>
  <c r="F71" i="3"/>
  <c r="L21" i="3"/>
  <c r="E71" i="3"/>
  <c r="L34" i="3"/>
  <c r="L10" i="3"/>
  <c r="H60" i="3"/>
  <c r="N60" i="3" s="1"/>
  <c r="R60" i="3"/>
  <c r="I60" i="3"/>
  <c r="K60" i="3" s="1"/>
  <c r="N42" i="3"/>
  <c r="L42" i="3"/>
  <c r="L40" i="3"/>
  <c r="C56" i="3"/>
  <c r="C71" i="3" s="1"/>
  <c r="L35" i="3"/>
  <c r="G58" i="3"/>
  <c r="N59" i="3"/>
  <c r="N37" i="3"/>
  <c r="L37" i="3"/>
  <c r="N55" i="3"/>
  <c r="L55" i="3"/>
  <c r="L25" i="3"/>
  <c r="N25" i="3"/>
  <c r="N26" i="3"/>
  <c r="L26" i="3"/>
  <c r="R27" i="3"/>
  <c r="H27" i="3"/>
  <c r="I27" i="3"/>
  <c r="K27" i="3" s="1"/>
  <c r="S27" i="3" s="1"/>
  <c r="L14" i="3"/>
  <c r="N14" i="3"/>
  <c r="S10" i="3"/>
  <c r="G45" i="3"/>
  <c r="R46" i="3"/>
  <c r="R45" i="3" s="1"/>
  <c r="N12" i="3"/>
  <c r="L12" i="3"/>
  <c r="I53" i="3"/>
  <c r="K54" i="3"/>
  <c r="L30" i="3"/>
  <c r="N30" i="3"/>
  <c r="L54" i="3"/>
  <c r="H53" i="3"/>
  <c r="N54" i="3"/>
  <c r="N23" i="3"/>
  <c r="L23" i="3"/>
  <c r="N11" i="3"/>
  <c r="L11" i="3"/>
  <c r="N41" i="3"/>
  <c r="L41" i="3"/>
  <c r="L47" i="3"/>
  <c r="H46" i="3"/>
  <c r="N47" i="3"/>
  <c r="S61" i="3"/>
  <c r="L61" i="3"/>
  <c r="L28" i="3"/>
  <c r="N28" i="3"/>
  <c r="L15" i="3"/>
  <c r="N15" i="3"/>
  <c r="N36" i="3"/>
  <c r="L36" i="3"/>
  <c r="N48" i="3"/>
  <c r="L48" i="3"/>
  <c r="N39" i="3"/>
  <c r="L39" i="3"/>
  <c r="N20" i="3"/>
  <c r="L20" i="3"/>
  <c r="N31" i="3"/>
  <c r="L31" i="3"/>
  <c r="K48" i="3"/>
  <c r="I46" i="3"/>
  <c r="N51" i="3"/>
  <c r="H50" i="3"/>
  <c r="L51" i="3"/>
  <c r="N68" i="3"/>
  <c r="N33" i="3"/>
  <c r="L33" i="3"/>
  <c r="L63" i="3"/>
  <c r="S63" i="3"/>
  <c r="G9" i="3"/>
  <c r="N19" i="3"/>
  <c r="L19" i="3"/>
  <c r="I50" i="3"/>
  <c r="K51" i="3"/>
  <c r="L16" i="3"/>
  <c r="N16" i="3"/>
  <c r="N17" i="3"/>
  <c r="L17" i="3"/>
  <c r="K68" i="3"/>
  <c r="S69" i="3"/>
  <c r="S68" i="3" s="1"/>
  <c r="L22" i="3"/>
  <c r="N22" i="3"/>
  <c r="N29" i="3"/>
  <c r="L29" i="3"/>
  <c r="L59" i="3"/>
  <c r="K58" i="3"/>
  <c r="S59" i="3"/>
  <c r="I58" i="3" l="1"/>
  <c r="I70" i="3" s="1"/>
  <c r="H58" i="3"/>
  <c r="N58" i="3" s="1"/>
  <c r="R58" i="3"/>
  <c r="G70" i="3"/>
  <c r="R70" i="3" s="1"/>
  <c r="L60" i="3"/>
  <c r="L58" i="3" s="1"/>
  <c r="S60" i="3"/>
  <c r="S58" i="3" s="1"/>
  <c r="S70" i="3" s="1"/>
  <c r="I45" i="3"/>
  <c r="N50" i="3"/>
  <c r="L50" i="3"/>
  <c r="S48" i="3"/>
  <c r="S46" i="3" s="1"/>
  <c r="K46" i="3"/>
  <c r="K50" i="3"/>
  <c r="S51" i="3"/>
  <c r="S50" i="3" s="1"/>
  <c r="N27" i="3"/>
  <c r="L27" i="3"/>
  <c r="L9" i="3" s="1"/>
  <c r="K9" i="3"/>
  <c r="N53" i="3"/>
  <c r="L53" i="3"/>
  <c r="S54" i="3"/>
  <c r="S53" i="3" s="1"/>
  <c r="K53" i="3"/>
  <c r="N46" i="3"/>
  <c r="H45" i="3"/>
  <c r="L46" i="3"/>
  <c r="S9" i="3"/>
  <c r="K70" i="3"/>
  <c r="L68" i="3"/>
  <c r="G56" i="3"/>
  <c r="R9" i="3"/>
  <c r="R56" i="3" s="1"/>
  <c r="I9" i="3"/>
  <c r="I56" i="3" s="1"/>
  <c r="I71" i="3" s="1"/>
  <c r="H9" i="3"/>
  <c r="H70" i="3" l="1"/>
  <c r="N70" i="3" s="1"/>
  <c r="G71" i="3"/>
  <c r="R71" i="3" s="1"/>
  <c r="L70" i="3"/>
  <c r="K45" i="3"/>
  <c r="N9" i="3"/>
  <c r="H56" i="3"/>
  <c r="N45" i="3"/>
  <c r="L45" i="3"/>
  <c r="K56" i="3"/>
  <c r="K71" i="3" s="1"/>
  <c r="S45" i="3"/>
  <c r="S56" i="3" s="1"/>
  <c r="S71" i="3" s="1"/>
  <c r="N56" i="3" l="1"/>
  <c r="L56" i="3"/>
  <c r="H71" i="3"/>
  <c r="N71" i="3" s="1"/>
  <c r="L71" i="3"/>
  <c r="B11" i="1" l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<sst xmlns="http://schemas.openxmlformats.org/spreadsheetml/2006/main" count="1267" uniqueCount="277">
  <si>
    <t/>
  </si>
  <si>
    <t>Particulars</t>
  </si>
  <si>
    <t>1</t>
  </si>
  <si>
    <t>Whether the Listed Entity has issued any partly paid up shares?</t>
  </si>
  <si>
    <t>No</t>
  </si>
  <si>
    <t>2</t>
  </si>
  <si>
    <t>3</t>
  </si>
  <si>
    <t>Whether the Listed Entity has any shares against which depository receipts are issued?</t>
  </si>
  <si>
    <t>4</t>
  </si>
  <si>
    <t>Whether the Listed Entity has any shares in locked-in?</t>
  </si>
  <si>
    <t>Yes</t>
  </si>
  <si>
    <t>Asahi India Glass Limited</t>
  </si>
  <si>
    <t>Category</t>
  </si>
  <si>
    <t xml:space="preserve">Nos. of shareholders </t>
  </si>
  <si>
    <t>No. of fully paid up equity shares held</t>
  </si>
  <si>
    <t>No. of Partly paid-up equity shares held</t>
  </si>
  <si>
    <t>No. of shares underlying Depository Receipts</t>
  </si>
  <si>
    <t>Total nos. shares held</t>
  </si>
  <si>
    <t>Shareholding as a % of total no. of shares (calculated as per SCRR, 1957)</t>
  </si>
  <si>
    <t>Number of Voting Rights held in each class of securities</t>
  </si>
  <si>
    <t>No. of Shares Underlying Outstanding convertible securities (including Warrants, ESOP etc.)</t>
  </si>
  <si>
    <t>Total No of shares on fully diluted basis (including warrants, ESOP, Convertible Securities etc.)</t>
  </si>
  <si>
    <t>Shareholding , as a % assuming full conversion of convertible securities ( as a percentage of diluted share capital)</t>
  </si>
  <si>
    <t>Number of Locked in shares</t>
  </si>
  <si>
    <t>Number of Shares pledged</t>
  </si>
  <si>
    <t>Total Number of Shares encumbered</t>
  </si>
  <si>
    <t>Number of equity shares held in dematerialised form</t>
  </si>
  <si>
    <t>No of Voting Rights</t>
  </si>
  <si>
    <t>Total as a % of (A+B+C)</t>
  </si>
  <si>
    <t>No. (a)</t>
  </si>
  <si>
    <t>As a % of total Shares held(b)</t>
  </si>
  <si>
    <t>Class eg: X</t>
  </si>
  <si>
    <t>Class eg: y</t>
  </si>
  <si>
    <t>Total</t>
  </si>
  <si>
    <t>(III)</t>
  </si>
  <si>
    <t>(IV)</t>
  </si>
  <si>
    <t>(V)</t>
  </si>
  <si>
    <t>(VI)</t>
  </si>
  <si>
    <t>(VII) = (IV)+(V)+ (VI)</t>
  </si>
  <si>
    <t>(VIII) As a % of (A+B+C2)</t>
  </si>
  <si>
    <t>(IX)</t>
  </si>
  <si>
    <t>(X)</t>
  </si>
  <si>
    <t>(XI)=(VII+X)</t>
  </si>
  <si>
    <t>(XII)= (VII)+(X) As a % of (A+B+C2)</t>
  </si>
  <si>
    <t>(XIII)</t>
  </si>
  <si>
    <t>(XIV)</t>
  </si>
  <si>
    <t>(XVII)=(XIV+XV+XVI)</t>
  </si>
  <si>
    <t>(XVIII)</t>
  </si>
  <si>
    <t>(A)</t>
  </si>
  <si>
    <t>Promoter &amp; Promoter Group</t>
  </si>
  <si>
    <t>(B)</t>
  </si>
  <si>
    <t>Public</t>
  </si>
  <si>
    <t>(C)</t>
  </si>
  <si>
    <t xml:space="preserve"> Non Promoter - Non Public</t>
  </si>
  <si>
    <t>(C1)</t>
  </si>
  <si>
    <t>Shares Underlying DRs</t>
  </si>
  <si>
    <t>(C2)</t>
  </si>
  <si>
    <t>Shares Held By Employee Trust</t>
  </si>
  <si>
    <t>Table II - Statement showing shareholding pattern of the Promoter and Promoter Group</t>
  </si>
  <si>
    <t>Category &amp; Name of the shareholders</t>
  </si>
  <si>
    <t>Partly paid-up equity shares held</t>
  </si>
  <si>
    <t>Shareholding % calculated as per SCRR, 1957 As a % of (A+B+C2)</t>
  </si>
  <si>
    <t>Total as a % of Total Voting Rights</t>
  </si>
  <si>
    <t xml:space="preserve"> </t>
  </si>
  <si>
    <t xml:space="preserve">  Indian</t>
  </si>
  <si>
    <t>(a)</t>
  </si>
  <si>
    <t>Individuals / Hindu Undivided Family</t>
  </si>
  <si>
    <t>Bharat Roy Kapur</t>
  </si>
  <si>
    <t>V D Nanda Kumar</t>
  </si>
  <si>
    <t>Praveen Kumar Tiku</t>
  </si>
  <si>
    <t>Padma N Rao</t>
  </si>
  <si>
    <t>Rajeev Khanna</t>
  </si>
  <si>
    <t>Kanta Gupta</t>
  </si>
  <si>
    <t>Ajay Labroo</t>
  </si>
  <si>
    <t>(b)</t>
  </si>
  <si>
    <t>Central Government / State Government(s)</t>
  </si>
  <si>
    <t>(c)</t>
  </si>
  <si>
    <t>Financial Institutions / Banks</t>
  </si>
  <si>
    <t>(d)</t>
  </si>
  <si>
    <t>Any Other (Specify)</t>
  </si>
  <si>
    <t>Bodies Corporate</t>
  </si>
  <si>
    <t>Rajeev Khanna Tradelinks Llp</t>
  </si>
  <si>
    <t>Sub Total (A)(1)</t>
  </si>
  <si>
    <t xml:space="preserve">  Foreign</t>
  </si>
  <si>
    <t>Government</t>
  </si>
  <si>
    <t>Institutions</t>
  </si>
  <si>
    <t>Foreign Portfolio Investor</t>
  </si>
  <si>
    <t>(e)</t>
  </si>
  <si>
    <t>Sub Total (A)(2)</t>
  </si>
  <si>
    <t>Total Shareholding Of Promoter And Promoter Group (A)= (A)(1)+(A)(2)</t>
  </si>
  <si>
    <t>Sub-categorization of shares</t>
  </si>
  <si>
    <t>Shareholding(No. of shares) under</t>
  </si>
  <si>
    <t>Sub-category(i)</t>
  </si>
  <si>
    <t>Sub-category(ii)</t>
  </si>
  <si>
    <t>Sub-category(iii)</t>
  </si>
  <si>
    <t xml:space="preserve">  Institutions (Domestic)</t>
  </si>
  <si>
    <t>Mutual Fund</t>
  </si>
  <si>
    <t>Venture Capital Funds</t>
  </si>
  <si>
    <t>Alternate Investment Funds</t>
  </si>
  <si>
    <t>Banks</t>
  </si>
  <si>
    <t>Insurance Companies</t>
  </si>
  <si>
    <t>(f)</t>
  </si>
  <si>
    <t>Provident Funds/ Pension Funds</t>
  </si>
  <si>
    <t>(G)</t>
  </si>
  <si>
    <t>Asset Reconstruction Companies</t>
  </si>
  <si>
    <t>(h)</t>
  </si>
  <si>
    <t>Sovereign Wealth Funds</t>
  </si>
  <si>
    <t>(i)</t>
  </si>
  <si>
    <t>NBFCs registered with RBI</t>
  </si>
  <si>
    <t>(j)</t>
  </si>
  <si>
    <t>Other Financial Institutions</t>
  </si>
  <si>
    <t>(k)</t>
  </si>
  <si>
    <t>Sub Total (B)(1)</t>
  </si>
  <si>
    <t xml:space="preserve">  Institutions (Foreign)</t>
  </si>
  <si>
    <t>Foreign Direct Investment</t>
  </si>
  <si>
    <t>Foreign Venture Capital Investors</t>
  </si>
  <si>
    <t>Foreign Portfolio Investors Category I</t>
  </si>
  <si>
    <t>Foreign Portfolio Investors Category II</t>
  </si>
  <si>
    <t>Overseas Depositories(holding DRs) (balancing figure)</t>
  </si>
  <si>
    <t>(g)</t>
  </si>
  <si>
    <t>Sub Total (B)(2)</t>
  </si>
  <si>
    <t xml:space="preserve">  Central Government/ State Government(s)</t>
  </si>
  <si>
    <t>Central Government / President of India</t>
  </si>
  <si>
    <t>State Government / Governor</t>
  </si>
  <si>
    <t>Shareholding by Companies or Bodies Corporate where Central / State Government is a promoter</t>
  </si>
  <si>
    <t>Sub Total (B)(3)</t>
  </si>
  <si>
    <t xml:space="preserve">  Non-Institutions</t>
  </si>
  <si>
    <t>Associate companies / Subsidiaries</t>
  </si>
  <si>
    <t>Directors and their relatives (excluding Independent Directors and nominee Directors)</t>
  </si>
  <si>
    <t>Key Managerial Personnel</t>
  </si>
  <si>
    <t>(D)</t>
  </si>
  <si>
    <t>Relatives of promoters (other than 'immediate relatives' of promoters disclosed under 'Promoter and Promoter Group' category)</t>
  </si>
  <si>
    <t>(E)</t>
  </si>
  <si>
    <t>Trusts where any person belonging to 'Promoter and Promoter Group' category is 'trustee','beneficiary', or 'author of the trust''</t>
  </si>
  <si>
    <t>Investor Education and Protection Fund (IEPF)</t>
  </si>
  <si>
    <t>Investor Education And Protection Fund Authority Ministry Of Corporate Affairs</t>
  </si>
  <si>
    <t>i. Resident Individual holding nominal share capital up to Rs. 2 lakhs.</t>
  </si>
  <si>
    <t>ii. Resident individual holding nominal share capital in excess of Rs. 2 lakhs.</t>
  </si>
  <si>
    <t xml:space="preserve">Anuj A Sheth                                                                                                                                                                                                                                              </t>
  </si>
  <si>
    <t>Hiten Anantrai Sheth</t>
  </si>
  <si>
    <t xml:space="preserve">Nemish S Shah                                                                                                                                                                                                                                             </t>
  </si>
  <si>
    <t>Non Resident Indians (NRIs)</t>
  </si>
  <si>
    <t>Foreign Nationals</t>
  </si>
  <si>
    <t>Foreign Companies</t>
  </si>
  <si>
    <t>(l)</t>
  </si>
  <si>
    <t xml:space="preserve">Gagandeep Credit Capital Pvt Ltd                                                                                                                                                                                                                          </t>
  </si>
  <si>
    <t xml:space="preserve">Shamyak Investment Private Limited                                                                                                                                                                                                                        </t>
  </si>
  <si>
    <t xml:space="preserve">Prescient Wealth Management Private Limited                                                                                                                                                                                                               </t>
  </si>
  <si>
    <t>(m)</t>
  </si>
  <si>
    <t>Trusts</t>
  </si>
  <si>
    <t>Escrow Account</t>
  </si>
  <si>
    <t>Body Corp-Ltd Liability Partnership</t>
  </si>
  <si>
    <t>Hindu Undivided Family</t>
  </si>
  <si>
    <t>Clearing Member</t>
  </si>
  <si>
    <t>Overseas Bodies Corporates</t>
  </si>
  <si>
    <t>Sub Total (B)(4)</t>
  </si>
  <si>
    <t>Total Public Shareholding (B)= (B)(1)+(B)(2)+(B)(3)+b(4)</t>
  </si>
  <si>
    <t xml:space="preserve">  Custodian/DR Holder</t>
  </si>
  <si>
    <t xml:space="preserve">  Employee Benefit Trust / Employee Welfare Trust under SEBI (Share based Employee Benefits and Sweat Equity) Regulations, 2021</t>
  </si>
  <si>
    <t>Total Non-Promoter- Non Public Shareholding (C)= (C)(1)+(C)(2)</t>
  </si>
  <si>
    <t xml:space="preserve"> Name of Listed Entity:   Asahi India Glass Limited </t>
  </si>
  <si>
    <t xml:space="preserve"> Scrip Code and Name : NSE- ASAHIINDIA, BSE-515030</t>
  </si>
  <si>
    <t xml:space="preserve"> Share Holding Pattern Filed under: Reg. 31(1)(b)</t>
  </si>
  <si>
    <t xml:space="preserve"> Declaration:</t>
  </si>
  <si>
    <t>Sr. No.</t>
  </si>
  <si>
    <t>Whether the Listed Entity has issued any Convertible Securities ?</t>
  </si>
  <si>
    <t>Whether the Listed Entity has issued any warrants ?</t>
  </si>
  <si>
    <t>Whether Listed Entity has granted any ESOPs, which are outstanding?</t>
  </si>
  <si>
    <t>Whether any shares held by promoters are encumbered under "Pledged"?</t>
  </si>
  <si>
    <t>Whether any shares held by promoters are encumbered under "Non-Disposal Undertaking"?</t>
  </si>
  <si>
    <t>Whether any shares held by promoters are encumbered, other than by way of Pledge or NDU, if any?</t>
  </si>
  <si>
    <t>Whether the Listed Entity has equity shares with differential voting rights?</t>
  </si>
  <si>
    <t xml:space="preserve">Whether the Listed Entity has any significant beneficial owner? </t>
  </si>
  <si>
    <t>Name of Listed Entity: Asahi India Glass Ltd.</t>
  </si>
  <si>
    <t>Face Value: 1.00</t>
  </si>
  <si>
    <t>-</t>
  </si>
  <si>
    <t xml:space="preserve">Category &amp; Name of shareholders
(I) </t>
  </si>
  <si>
    <t xml:space="preserve">Nos. of shareholders
(III) </t>
  </si>
  <si>
    <t>No. of fully paid up equity shares held
(IV)</t>
  </si>
  <si>
    <t>No. of Partly paid-up equity shares held
(V)</t>
  </si>
  <si>
    <t>No. of shares underlying Depository Receipts
(VI)</t>
  </si>
  <si>
    <t>Total nos. shares held
(VII) = (IV)+(V)+ (VI)</t>
  </si>
  <si>
    <t>Shareholding % calculated as per SCRR, 1957  As a % of (A+B+C2)
(VIII)</t>
  </si>
  <si>
    <t>Number of Voting Rights held in each class of securities
(IX)</t>
  </si>
  <si>
    <t>No. of Shares Underlying Outstanding convertible securities (including Warrants)
(X)</t>
  </si>
  <si>
    <t>Total Shareholding, as a % assuming full conversion of convertible securities (as a percentage of diluted share capital)
(XI)= As a % of (A+B+C2)</t>
  </si>
  <si>
    <t>Number of Locked in shares
(XII)</t>
  </si>
  <si>
    <t>Number of Shares pledged or otherwise encumbered
(XIII)</t>
  </si>
  <si>
    <t>Number of equity shares held in dematerialised form
(XIV)</t>
  </si>
  <si>
    <t>Total as a % of Total Voting rights</t>
  </si>
  <si>
    <t>No. 
(a)</t>
  </si>
  <si>
    <t>As a % of total Shares held
(b)</t>
  </si>
  <si>
    <t>No.
(a)</t>
  </si>
  <si>
    <t>As a % of total Shares held 
(b)</t>
  </si>
  <si>
    <t>Shareholding (No. of shares) under</t>
  </si>
  <si>
    <t>Class 
X</t>
  </si>
  <si>
    <t>Class 
Y</t>
  </si>
  <si>
    <t>Sub-category (i)</t>
  </si>
  <si>
    <t>Sub-category (ii)</t>
  </si>
  <si>
    <t>Sub-category (iii)</t>
  </si>
  <si>
    <t>Sanjay Labroo</t>
  </si>
  <si>
    <t>Leena S Labroo</t>
  </si>
  <si>
    <t>Pradeep Beniwal</t>
  </si>
  <si>
    <t>Nisheeta Labroo</t>
  </si>
  <si>
    <t>Aneesha Labroo</t>
  </si>
  <si>
    <t>Tarun R Tahiliani</t>
  </si>
  <si>
    <t>Satya Nand</t>
  </si>
  <si>
    <t>Malathi Raghunand</t>
  </si>
  <si>
    <t>Uma R Malhotra</t>
  </si>
  <si>
    <t>Sabina  Agarwal</t>
  </si>
  <si>
    <t>Ashok Kanhayalal Monga</t>
  </si>
  <si>
    <t>Dinesh K. Agarwal</t>
  </si>
  <si>
    <t>Krishna Chamanlal Tiku</t>
  </si>
  <si>
    <t>Sushma Aggarwal</t>
  </si>
  <si>
    <t>Charat Aggarwal</t>
  </si>
  <si>
    <t>Dr Manjula Milind Pishawikar</t>
  </si>
  <si>
    <t>M Lakshmi</t>
  </si>
  <si>
    <t>Tanya Kumar</t>
  </si>
  <si>
    <t>Riva Agarwal</t>
  </si>
  <si>
    <t>Abhinav Agarwal</t>
  </si>
  <si>
    <t>M N Chaitanya</t>
  </si>
  <si>
    <t>Ashok Kapur</t>
  </si>
  <si>
    <t>Daryao Singh</t>
  </si>
  <si>
    <t>Bhupinder Singh Kanwar</t>
  </si>
  <si>
    <t>Sanjaya Kumar</t>
  </si>
  <si>
    <t>Sundip Kumar</t>
  </si>
  <si>
    <t>(d)(i)</t>
  </si>
  <si>
    <t>Maruti Suzuki India Ltd</t>
  </si>
  <si>
    <t>Essel Marketing (P) Ltd</t>
  </si>
  <si>
    <t>Allied Fincap Services Private Limited</t>
  </si>
  <si>
    <t>(d)(ii)</t>
  </si>
  <si>
    <t>Partnership Firm</t>
  </si>
  <si>
    <t>Lans Business LLP</t>
  </si>
  <si>
    <t>(d)(iii)</t>
  </si>
  <si>
    <t>Promoter Trust</t>
  </si>
  <si>
    <t>Uma Ranjit Malhotra</t>
  </si>
  <si>
    <t>Anuradha Mahindra</t>
  </si>
  <si>
    <t>Individuals (Non-Resident Individuals/Foreign Individuals)</t>
  </si>
  <si>
    <t>Yuthica Keshub Mahindra</t>
  </si>
  <si>
    <t>Anil Monga</t>
  </si>
  <si>
    <t>Shashi Palamand</t>
  </si>
  <si>
    <t>Suryanarayana Rao Palamand</t>
  </si>
  <si>
    <t>Anjali Dhar</t>
  </si>
  <si>
    <t>(e)(i)</t>
  </si>
  <si>
    <t>AGC Inc.</t>
  </si>
  <si>
    <t>Table III - Statement showing shareholding pattern of the Public shareholder</t>
  </si>
  <si>
    <t>Table IV - Statement showing shareholding pattern of the Non Promoter- Non Public shareholder</t>
  </si>
  <si>
    <t>Name of Listed Entitiy: Asahi India Glass Ltd.</t>
  </si>
  <si>
    <t>Table VI - Statement showing foreign ownership limits</t>
  </si>
  <si>
    <t>Particular</t>
  </si>
  <si>
    <t>As on shareholding date</t>
  </si>
  <si>
    <t>As on the end of previous 1st quarter</t>
  </si>
  <si>
    <t>As on the end of previous 2nd quarter</t>
  </si>
  <si>
    <t>As on the end of previous 3rd quarter</t>
  </si>
  <si>
    <t>As on the end of previous 4th quarter</t>
  </si>
  <si>
    <t>Approved limits (%)</t>
  </si>
  <si>
    <t>Limits utilized (%)</t>
  </si>
  <si>
    <t>Notes :-
 1) "Approved Limits (%)" means the limit approved by Board of Directors / shareholders of the Listed entity. In case the listed entity has no Board approved limit,  provide details of sectoral / statutory cap prescribed by Government / Regulatory Authorities
2) Details of Foreign ownership includes foreign ownership / investments as specified in Rule 2(s) of the Foreign Exchange Management (Non-debt Instruments) Rules, 2019, made under the Foreign Exchange Management Act, 1999.</t>
  </si>
  <si>
    <t>Shareholding Pattern for the Quarter ended 31st  March, 2026 under Regulation 31 of SEBI (Listing Obligations and Disclosure Requirements) Regulations, 2015</t>
  </si>
  <si>
    <t>Quarter Ended: 31.03.2026</t>
  </si>
  <si>
    <t>No. of Shares Underlying Outstanding convertible securities (including Warrants)</t>
  </si>
  <si>
    <t>Number of Shares pledged or otherwise encumbered</t>
  </si>
  <si>
    <t>(XI)= (VII)+(X) As a % of (A+B+C2)</t>
  </si>
  <si>
    <t>(XII)</t>
  </si>
  <si>
    <t>(XV)</t>
  </si>
  <si>
    <t>Shareholding Pattern for the Quarter ended 31st March, 2026 under Regulation 31 of SEBI (Listing Obligations and Disclosure Requirements) Regulations, 2015</t>
  </si>
  <si>
    <t>Category
     (I)</t>
  </si>
  <si>
    <t>Nos. of shareholders 
(III)</t>
  </si>
  <si>
    <t xml:space="preserve">Shareholding as a % of total no. of shares (calculated as per SCRR, 1957)
(VIII) As a % of (A+B+C2)
</t>
  </si>
  <si>
    <r>
      <t xml:space="preserve">No. of Shares Underlying Outstanding convertible securities (including Warrants, ESOP etc.)
</t>
    </r>
    <r>
      <rPr>
        <sz val="10"/>
        <rFont val="Calibri"/>
        <family val="2"/>
      </rPr>
      <t>(X)</t>
    </r>
  </si>
  <si>
    <t>Total No of shares on fully diluted basis (including warrants, ESOP, Convertible Securities etc.)
(XI)=(VII+X)</t>
  </si>
  <si>
    <t>Shareholding , as a % assuming full conversion of convertible securities ( as a percentage of diluted share capital)
(XII)= (VII)+(X) As a % of (A+B+C2)</t>
  </si>
  <si>
    <t>Number of Locked in shares
(XIII)</t>
  </si>
  <si>
    <t>Number of Shares pledged
(XIV)</t>
  </si>
  <si>
    <t>Number of equity shares held in dematerialised form
(XVIII)</t>
  </si>
  <si>
    <t>Category &amp; Name of the shareholders
(I)</t>
  </si>
  <si>
    <t xml:space="preserve">Partly paid-up equity shares held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</si>
</sst>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"/>
    <numFmt numFmtId="165" formatCode="_ * #,##0_ ;_ * \-#,##0_ ;_ * &quot;-&quot;??_ ;_ @_ "/>
  </numFmts>
  <fonts count="14" x14ac:knownFonts="1"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b/>
      <sz val="10"/>
      <color theme="1"/>
      <name val="Aptos Narrow"/>
      <family val="2"/>
      <scheme val="minor"/>
    </font>
    <font>
      <sz val="10"/>
      <name val="Calibri"/>
      <family val="2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Calibri"/>
      <family val="2"/>
    </font>
    <font>
      <b/>
      <sz val="10"/>
      <color rgb="FF333333"/>
      <name val="Aptos Narrow"/>
      <family val="2"/>
      <scheme val="minor"/>
    </font>
    <font>
      <b/>
      <sz val="11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59996337778862885"/>
      </bottom>
      <diagonal/>
    </border>
    <border>
      <left/>
      <right/>
      <top style="thin">
        <color indexed="64"/>
      </top>
      <bottom style="thin">
        <color theme="4" tint="0.59996337778862885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164" fontId="0" fillId="0" borderId="0" xfId="0" applyNumberFormat="1"/>
    <xf numFmtId="0" fontId="4" fillId="0" borderId="4" xfId="0" applyFont="1" applyBorder="1"/>
    <xf numFmtId="165" fontId="5" fillId="0" borderId="4" xfId="1" applyNumberFormat="1" applyFont="1" applyFill="1" applyBorder="1" applyAlignment="1" applyProtection="1">
      <alignment horizontal="right" wrapText="1"/>
      <protection hidden="1"/>
    </xf>
    <xf numFmtId="165" fontId="5" fillId="0" borderId="4" xfId="1" applyNumberFormat="1" applyFont="1" applyFill="1" applyBorder="1" applyAlignment="1" applyProtection="1">
      <alignment horizontal="left" wrapText="1"/>
      <protection hidden="1"/>
    </xf>
    <xf numFmtId="165" fontId="3" fillId="0" borderId="4" xfId="1" applyNumberFormat="1" applyFont="1" applyFill="1" applyBorder="1" applyAlignment="1" applyProtection="1">
      <alignment horizontal="left" wrapText="1"/>
      <protection hidden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1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2" fontId="6" fillId="0" borderId="4" xfId="1" applyNumberFormat="1" applyFont="1" applyFill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165" fontId="6" fillId="0" borderId="4" xfId="1" applyNumberFormat="1" applyFont="1" applyFill="1" applyBorder="1" applyAlignment="1">
      <alignment vertical="center"/>
    </xf>
    <xf numFmtId="0" fontId="3" fillId="0" borderId="4" xfId="0" applyFont="1" applyBorder="1"/>
    <xf numFmtId="165" fontId="6" fillId="0" borderId="4" xfId="1" applyNumberFormat="1" applyFont="1" applyFill="1" applyBorder="1" applyAlignment="1">
      <alignment horizontal="right"/>
    </xf>
    <xf numFmtId="165" fontId="6" fillId="0" borderId="4" xfId="1" applyNumberFormat="1" applyFont="1" applyFill="1" applyBorder="1" applyAlignment="1" applyProtection="1">
      <alignment horizontal="right"/>
      <protection hidden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165" fontId="7" fillId="0" borderId="4" xfId="1" applyNumberFormat="1" applyFont="1" applyFill="1" applyBorder="1" applyAlignment="1">
      <alignment horizontal="right" vertical="top"/>
    </xf>
    <xf numFmtId="165" fontId="7" fillId="0" borderId="4" xfId="1" applyNumberFormat="1" applyFont="1" applyFill="1" applyBorder="1" applyAlignment="1" applyProtection="1">
      <alignment horizontal="right"/>
      <protection locked="0"/>
    </xf>
    <xf numFmtId="165" fontId="7" fillId="0" borderId="4" xfId="1" applyNumberFormat="1" applyFont="1" applyFill="1" applyBorder="1" applyAlignment="1" applyProtection="1">
      <alignment horizontal="right"/>
      <protection hidden="1"/>
    </xf>
    <xf numFmtId="165" fontId="7" fillId="0" borderId="4" xfId="1" applyNumberFormat="1" applyFont="1" applyFill="1" applyBorder="1" applyAlignment="1">
      <alignment horizontal="right"/>
    </xf>
    <xf numFmtId="165" fontId="5" fillId="0" borderId="4" xfId="1" applyNumberFormat="1" applyFont="1" applyFill="1" applyBorder="1" applyProtection="1">
      <protection locked="0"/>
    </xf>
    <xf numFmtId="165" fontId="7" fillId="0" borderId="4" xfId="1" applyNumberFormat="1" applyFont="1" applyFill="1" applyBorder="1"/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left" wrapText="1"/>
      <protection locked="0"/>
    </xf>
    <xf numFmtId="165" fontId="7" fillId="0" borderId="4" xfId="1" applyNumberFormat="1" applyFont="1" applyFill="1" applyBorder="1" applyAlignment="1" applyProtection="1">
      <alignment horizontal="right"/>
      <protection locked="0" hidden="1"/>
    </xf>
    <xf numFmtId="0" fontId="6" fillId="0" borderId="4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>
      <alignment horizontal="left" vertical="top" wrapText="1"/>
    </xf>
    <xf numFmtId="165" fontId="6" fillId="0" borderId="4" xfId="1" applyNumberFormat="1" applyFont="1" applyFill="1" applyBorder="1" applyAlignment="1" applyProtection="1">
      <alignment horizontal="right"/>
      <protection locked="0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2" fillId="0" borderId="0" xfId="0" applyFont="1"/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4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4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165" fontId="2" fillId="0" borderId="4" xfId="1" applyNumberFormat="1" applyFont="1" applyBorder="1"/>
    <xf numFmtId="165" fontId="4" fillId="0" borderId="4" xfId="1" applyNumberFormat="1" applyFont="1" applyBorder="1"/>
    <xf numFmtId="165" fontId="3" fillId="0" borderId="4" xfId="1" applyNumberFormat="1" applyFont="1" applyBorder="1"/>
    <xf numFmtId="165" fontId="7" fillId="0" borderId="4" xfId="1" applyNumberFormat="1" applyFont="1" applyBorder="1" applyAlignment="1">
      <alignment horizontal="right"/>
    </xf>
    <xf numFmtId="165" fontId="7" fillId="0" borderId="4" xfId="1" applyNumberFormat="1" applyFont="1" applyBorder="1" applyAlignment="1" applyProtection="1">
      <alignment horizontal="right"/>
      <protection locked="0"/>
    </xf>
    <xf numFmtId="165" fontId="7" fillId="0" borderId="4" xfId="1" applyNumberFormat="1" applyFont="1" applyBorder="1" applyAlignment="1" applyProtection="1">
      <alignment horizontal="right"/>
      <protection hidden="1"/>
    </xf>
    <xf numFmtId="165" fontId="5" fillId="0" borderId="4" xfId="1" applyNumberFormat="1" applyFont="1" applyBorder="1"/>
    <xf numFmtId="165" fontId="7" fillId="0" borderId="4" xfId="1" applyNumberFormat="1" applyFont="1" applyBorder="1" applyAlignment="1">
      <alignment horizontal="right" vertical="center"/>
    </xf>
    <xf numFmtId="165" fontId="7" fillId="0" borderId="4" xfId="1" applyNumberFormat="1" applyFont="1" applyBorder="1" applyAlignment="1" applyProtection="1">
      <alignment horizontal="right" vertical="center"/>
      <protection hidden="1"/>
    </xf>
    <xf numFmtId="165" fontId="6" fillId="0" borderId="4" xfId="1" applyNumberFormat="1" applyFont="1" applyBorder="1" applyAlignment="1">
      <alignment horizontal="right"/>
    </xf>
    <xf numFmtId="165" fontId="7" fillId="0" borderId="4" xfId="1" applyNumberFormat="1" applyFont="1" applyBorder="1" applyAlignment="1">
      <alignment horizontal="right" vertical="top"/>
    </xf>
    <xf numFmtId="165" fontId="6" fillId="0" borderId="4" xfId="1" applyNumberFormat="1" applyFont="1" applyBorder="1" applyAlignment="1" applyProtection="1">
      <alignment horizontal="right"/>
      <protection locked="0"/>
    </xf>
    <xf numFmtId="165" fontId="7" fillId="0" borderId="4" xfId="1" quotePrefix="1" applyNumberFormat="1" applyFont="1" applyBorder="1" applyAlignment="1">
      <alignment horizontal="right"/>
    </xf>
    <xf numFmtId="0" fontId="0" fillId="0" borderId="4" xfId="0" applyBorder="1"/>
    <xf numFmtId="165" fontId="4" fillId="0" borderId="4" xfId="1" applyNumberFormat="1" applyFont="1" applyBorder="1" applyAlignment="1">
      <alignment horizontal="left"/>
    </xf>
    <xf numFmtId="43" fontId="4" fillId="0" borderId="4" xfId="1" applyFont="1" applyBorder="1"/>
    <xf numFmtId="43" fontId="7" fillId="0" borderId="4" xfId="1" applyFont="1" applyFill="1" applyBorder="1" applyAlignment="1" applyProtection="1">
      <alignment horizontal="right"/>
    </xf>
    <xf numFmtId="43" fontId="6" fillId="0" borderId="4" xfId="1" applyFont="1" applyFill="1" applyBorder="1" applyAlignment="1">
      <alignment horizontal="right"/>
    </xf>
    <xf numFmtId="43" fontId="7" fillId="0" borderId="4" xfId="1" applyFont="1" applyFill="1" applyBorder="1" applyAlignment="1" applyProtection="1">
      <alignment horizontal="right"/>
      <protection hidden="1"/>
    </xf>
    <xf numFmtId="43" fontId="7" fillId="0" borderId="4" xfId="1" applyFont="1" applyFill="1" applyBorder="1" applyAlignment="1">
      <alignment horizontal="right"/>
    </xf>
    <xf numFmtId="43" fontId="7" fillId="0" borderId="4" xfId="1" quotePrefix="1" applyFont="1" applyFill="1" applyBorder="1" applyAlignment="1">
      <alignment horizontal="right"/>
    </xf>
    <xf numFmtId="43" fontId="6" fillId="0" borderId="4" xfId="1" applyFont="1" applyFill="1" applyBorder="1" applyAlignment="1" applyProtection="1">
      <alignment horizontal="right"/>
      <protection hidden="1"/>
    </xf>
    <xf numFmtId="43" fontId="6" fillId="0" borderId="4" xfId="1" applyFont="1" applyBorder="1" applyAlignment="1" applyProtection="1">
      <alignment horizontal="right"/>
      <protection hidden="1"/>
    </xf>
    <xf numFmtId="43" fontId="7" fillId="0" borderId="4" xfId="1" applyFont="1" applyBorder="1" applyAlignment="1" applyProtection="1">
      <alignment horizontal="right"/>
      <protection hidden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2" fontId="10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3" fontId="10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wrapText="1"/>
    </xf>
    <xf numFmtId="3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wrapText="1"/>
    </xf>
    <xf numFmtId="3" fontId="1" fillId="0" borderId="4" xfId="0" applyNumberFormat="1" applyFont="1" applyBorder="1"/>
    <xf numFmtId="2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/>
    </xf>
    <xf numFmtId="2" fontId="10" fillId="0" borderId="4" xfId="0" applyNumberFormat="1" applyFont="1" applyBorder="1" applyAlignment="1">
      <alignment horizontal="right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" fillId="0" borderId="4" xfId="0" applyFont="1" applyBorder="1"/>
    <xf numFmtId="43" fontId="2" fillId="0" borderId="4" xfId="1" applyFont="1" applyBorder="1"/>
    <xf numFmtId="2" fontId="10" fillId="0" borderId="4" xfId="0" applyNumberFormat="1" applyFont="1" applyBorder="1"/>
    <xf numFmtId="3" fontId="10" fillId="0" borderId="4" xfId="0" applyNumberFormat="1" applyFont="1" applyBorder="1" applyAlignment="1">
      <alignment horizontal="right"/>
    </xf>
    <xf numFmtId="0" fontId="12" fillId="0" borderId="0" xfId="0" applyFont="1"/>
    <xf numFmtId="0" fontId="11" fillId="0" borderId="0" xfId="0" applyFont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5" fontId="3" fillId="0" borderId="4" xfId="1" applyNumberFormat="1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2" fontId="6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6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10" fillId="0" borderId="2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20" xfId="0" applyNumberFormat="1" applyFill="1" applyBorder="1" applyAlignment="1" applyProtection="1">
      <alignment horizontal="center" vertical="center"/>
      <protection locked="0"/>
    </xf>
    <xf numFmtId="2" fontId="0" fillId="3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textRotation="255"/>
    </xf>
    <xf numFmtId="0" fontId="8" fillId="0" borderId="22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urjeet.mathur\Downloads\ShareholdingPattern_30092025_Website.xlsx" TargetMode="External"/><Relationship Id="rId1" Type="http://schemas.openxmlformats.org/officeDocument/2006/relationships/externalLinkPath" Target="file:///C:\Users\surjeet.mathur\Downloads\ShareholdingPattern_30092025_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ory"/>
      <sheetName val="Table I"/>
      <sheetName val="Table II"/>
      <sheetName val="Table III"/>
      <sheetName val="Table IV"/>
    </sheetNames>
    <sheetDataSet>
      <sheetData sheetId="0"/>
      <sheetData sheetId="1"/>
      <sheetData sheetId="2"/>
      <sheetData sheetId="3"/>
      <sheetData sheetId="4">
        <row r="9">
          <cell r="P9">
            <v>0</v>
          </cell>
          <cell r="Q9">
            <v>0</v>
          </cell>
          <cell r="R9">
            <v>0</v>
          </cell>
        </row>
        <row r="10">
          <cell r="P10">
            <v>0</v>
          </cell>
          <cell r="Q10">
            <v>0</v>
          </cell>
          <cell r="R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workbookViewId="0">
      <selection activeCell="C23" sqref="C23"/>
    </sheetView>
  </sheetViews>
  <sheetFormatPr defaultColWidth="8.7109375" defaultRowHeight="11.25" x14ac:dyDescent="0.2"/>
  <cols>
    <col min="1" max="1" width="3.42578125" style="36" customWidth="1"/>
    <col min="2" max="2" width="8.7109375" style="36"/>
    <col min="3" max="3" width="100" style="36" customWidth="1"/>
    <col min="4" max="16384" width="8.7109375" style="36"/>
  </cols>
  <sheetData>
    <row r="1" spans="1:10" x14ac:dyDescent="0.2">
      <c r="A1" s="97" t="s">
        <v>258</v>
      </c>
      <c r="B1" s="97"/>
      <c r="C1" s="97"/>
      <c r="D1" s="97"/>
      <c r="E1" s="97"/>
    </row>
    <row r="2" spans="1:10" x14ac:dyDescent="0.2">
      <c r="A2" s="89">
        <v>1</v>
      </c>
      <c r="B2" s="97" t="s">
        <v>160</v>
      </c>
      <c r="C2" s="97"/>
      <c r="D2" s="97"/>
      <c r="E2" s="97"/>
    </row>
    <row r="3" spans="1:10" x14ac:dyDescent="0.2">
      <c r="A3" s="89">
        <v>2</v>
      </c>
      <c r="B3" s="97" t="s">
        <v>161</v>
      </c>
      <c r="C3" s="97"/>
      <c r="D3" s="97"/>
      <c r="E3" s="97"/>
    </row>
    <row r="4" spans="1:10" x14ac:dyDescent="0.2">
      <c r="A4" s="89">
        <v>3</v>
      </c>
      <c r="B4" s="97" t="s">
        <v>162</v>
      </c>
      <c r="C4" s="97"/>
      <c r="D4" s="97"/>
      <c r="E4" s="97"/>
    </row>
    <row r="5" spans="1:10" x14ac:dyDescent="0.2">
      <c r="A5" s="89"/>
      <c r="B5" s="97" t="s">
        <v>259</v>
      </c>
      <c r="C5" s="97"/>
      <c r="D5" s="97"/>
      <c r="E5" s="97"/>
    </row>
    <row r="6" spans="1:10" ht="12" thickBot="1" x14ac:dyDescent="0.25">
      <c r="A6" s="89">
        <v>4</v>
      </c>
      <c r="B6" s="97" t="s">
        <v>163</v>
      </c>
      <c r="C6" s="97"/>
      <c r="D6" s="97"/>
      <c r="E6" s="97"/>
    </row>
    <row r="7" spans="1:10" x14ac:dyDescent="0.2">
      <c r="A7" s="90"/>
      <c r="B7" s="37" t="s">
        <v>164</v>
      </c>
      <c r="C7" s="38" t="s">
        <v>1</v>
      </c>
      <c r="D7" s="38" t="s">
        <v>10</v>
      </c>
      <c r="E7" s="39" t="s">
        <v>4</v>
      </c>
    </row>
    <row r="8" spans="1:10" x14ac:dyDescent="0.2">
      <c r="A8" s="90"/>
      <c r="B8" s="40">
        <v>1</v>
      </c>
      <c r="C8" s="41" t="s">
        <v>3</v>
      </c>
      <c r="D8" s="41"/>
      <c r="E8" s="42" t="s">
        <v>4</v>
      </c>
    </row>
    <row r="9" spans="1:10" x14ac:dyDescent="0.2">
      <c r="A9" s="90"/>
      <c r="B9" s="40">
        <v>2</v>
      </c>
      <c r="C9" s="41" t="s">
        <v>165</v>
      </c>
      <c r="D9" s="41"/>
      <c r="E9" s="42" t="s">
        <v>4</v>
      </c>
    </row>
    <row r="10" spans="1:10" x14ac:dyDescent="0.2">
      <c r="A10" s="90"/>
      <c r="B10" s="40">
        <v>3</v>
      </c>
      <c r="C10" s="41" t="s">
        <v>166</v>
      </c>
      <c r="D10" s="41"/>
      <c r="E10" s="42" t="s">
        <v>4</v>
      </c>
      <c r="J10" s="96"/>
    </row>
    <row r="11" spans="1:10" x14ac:dyDescent="0.2">
      <c r="A11" s="90"/>
      <c r="B11" s="40">
        <f>B10+1</f>
        <v>4</v>
      </c>
      <c r="C11" s="43" t="s">
        <v>167</v>
      </c>
      <c r="D11" s="41"/>
      <c r="E11" s="42" t="s">
        <v>4</v>
      </c>
      <c r="J11" s="96"/>
    </row>
    <row r="12" spans="1:10" x14ac:dyDescent="0.2">
      <c r="A12" s="90"/>
      <c r="B12" s="40">
        <f t="shared" ref="B12:B18" si="0">B11+1</f>
        <v>5</v>
      </c>
      <c r="C12" s="43" t="s">
        <v>7</v>
      </c>
      <c r="D12" s="41"/>
      <c r="E12" s="42" t="s">
        <v>4</v>
      </c>
      <c r="J12" s="96"/>
    </row>
    <row r="13" spans="1:10" x14ac:dyDescent="0.2">
      <c r="A13" s="90"/>
      <c r="B13" s="40">
        <f t="shared" si="0"/>
        <v>6</v>
      </c>
      <c r="C13" s="43" t="s">
        <v>9</v>
      </c>
      <c r="D13" s="41"/>
      <c r="E13" s="42" t="s">
        <v>4</v>
      </c>
      <c r="J13" s="96"/>
    </row>
    <row r="14" spans="1:10" x14ac:dyDescent="0.2">
      <c r="A14" s="89"/>
      <c r="B14" s="40">
        <f t="shared" si="0"/>
        <v>7</v>
      </c>
      <c r="C14" s="43" t="s">
        <v>168</v>
      </c>
      <c r="D14" s="41" t="s">
        <v>10</v>
      </c>
      <c r="E14" s="42"/>
      <c r="J14" s="96"/>
    </row>
    <row r="15" spans="1:10" x14ac:dyDescent="0.2">
      <c r="A15" s="89"/>
      <c r="B15" s="40">
        <f t="shared" si="0"/>
        <v>8</v>
      </c>
      <c r="C15" s="43" t="s">
        <v>169</v>
      </c>
      <c r="D15" s="41"/>
      <c r="E15" s="42" t="s">
        <v>4</v>
      </c>
      <c r="J15" s="96"/>
    </row>
    <row r="16" spans="1:10" x14ac:dyDescent="0.2">
      <c r="A16" s="89"/>
      <c r="B16" s="40">
        <f t="shared" si="0"/>
        <v>9</v>
      </c>
      <c r="C16" s="43" t="s">
        <v>170</v>
      </c>
      <c r="D16" s="41"/>
      <c r="E16" s="42" t="s">
        <v>4</v>
      </c>
    </row>
    <row r="17" spans="1:5" ht="80.099999999999994" customHeight="1" x14ac:dyDescent="0.2">
      <c r="A17" s="91"/>
      <c r="B17" s="40">
        <f t="shared" si="0"/>
        <v>10</v>
      </c>
      <c r="C17" s="41" t="s">
        <v>171</v>
      </c>
      <c r="D17" s="41"/>
      <c r="E17" s="42" t="s">
        <v>4</v>
      </c>
    </row>
    <row r="18" spans="1:5" ht="12" thickBot="1" x14ac:dyDescent="0.25">
      <c r="A18" s="90"/>
      <c r="B18" s="44">
        <f t="shared" si="0"/>
        <v>11</v>
      </c>
      <c r="C18" s="45" t="s">
        <v>172</v>
      </c>
      <c r="D18" s="45"/>
      <c r="E18" s="46" t="s">
        <v>4</v>
      </c>
    </row>
  </sheetData>
  <mergeCells count="7">
    <mergeCell ref="J10:J15"/>
    <mergeCell ref="B2:E2"/>
    <mergeCell ref="B6:E6"/>
    <mergeCell ref="A1:E1"/>
    <mergeCell ref="B3:E3"/>
    <mergeCell ref="B4:E4"/>
    <mergeCell ref="B5:E5"/>
  </mergeCells>
  <pageMargins left="0.25" right="0.25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3"/>
  <sheetViews>
    <sheetView tabSelected="1" workbookViewId="0">
      <selection activeCell="B17" sqref="B17"/>
    </sheetView>
  </sheetViews>
  <sheetFormatPr defaultRowHeight="15" x14ac:dyDescent="0.25"/>
  <cols>
    <col min="1" max="1" width="8" bestFit="1" customWidth="1"/>
    <col min="2" max="2" width="25.5703125" bestFit="1" customWidth="1"/>
    <col min="3" max="3" width="9" bestFit="1" customWidth="1"/>
    <col min="4" max="4" width="13.5703125" bestFit="1" customWidth="1"/>
    <col min="5" max="5" width="12.28515625" bestFit="1" customWidth="1"/>
    <col min="6" max="6" width="16.7109375" style="1" bestFit="1" customWidth="1"/>
    <col min="7" max="7" width="15.85546875" bestFit="1" customWidth="1"/>
    <col min="8" max="8" width="22.85546875" style="1" bestFit="1" customWidth="1"/>
    <col min="9" max="9" width="13.5703125" bestFit="1" customWidth="1"/>
    <col min="10" max="10" width="8.85546875" bestFit="1" customWidth="1"/>
    <col min="11" max="11" width="13.5703125" bestFit="1" customWidth="1"/>
    <col min="12" max="12" width="8.5703125" bestFit="1" customWidth="1"/>
    <col min="13" max="13" width="28.28515625" bestFit="1" customWidth="1"/>
    <col min="14" max="14" width="27.5703125" bestFit="1" customWidth="1"/>
    <col min="15" max="15" width="32.42578125" bestFit="1" customWidth="1"/>
    <col min="16" max="16" width="6.140625" bestFit="1" customWidth="1"/>
    <col min="17" max="17" width="10.42578125" bestFit="1" customWidth="1"/>
    <col min="18" max="18" width="11.28515625" bestFit="1" customWidth="1"/>
    <col min="19" max="19" width="10.42578125" bestFit="1" customWidth="1"/>
    <col min="20" max="20" width="20.85546875" bestFit="1" customWidth="1"/>
  </cols>
  <sheetData>
    <row r="1" spans="1:20" x14ac:dyDescent="0.25">
      <c r="A1" s="98" t="s">
        <v>265</v>
      </c>
      <c r="B1" s="99" t="s">
        <v>11</v>
      </c>
      <c r="C1" s="99" t="s">
        <v>11</v>
      </c>
      <c r="D1" s="99" t="s">
        <v>11</v>
      </c>
      <c r="E1" s="99" t="s">
        <v>11</v>
      </c>
      <c r="F1" s="100" t="s">
        <v>11</v>
      </c>
      <c r="G1" s="99" t="s">
        <v>11</v>
      </c>
      <c r="H1" s="100" t="s">
        <v>11</v>
      </c>
      <c r="I1" s="99" t="s">
        <v>11</v>
      </c>
      <c r="J1" s="99" t="s">
        <v>11</v>
      </c>
      <c r="K1" s="99" t="s">
        <v>11</v>
      </c>
      <c r="L1" s="99" t="s">
        <v>11</v>
      </c>
      <c r="M1" s="99" t="s">
        <v>11</v>
      </c>
      <c r="N1" s="99" t="s">
        <v>11</v>
      </c>
      <c r="O1" s="99" t="s">
        <v>11</v>
      </c>
      <c r="P1" s="99" t="s">
        <v>11</v>
      </c>
      <c r="Q1" s="99" t="s">
        <v>11</v>
      </c>
      <c r="R1" s="99" t="s">
        <v>11</v>
      </c>
      <c r="S1" s="99" t="s">
        <v>11</v>
      </c>
      <c r="T1" s="101" t="s">
        <v>11</v>
      </c>
    </row>
    <row r="2" spans="1:20" x14ac:dyDescent="0.25">
      <c r="A2" s="98" t="s">
        <v>173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101"/>
    </row>
    <row r="3" spans="1:20" x14ac:dyDescent="0.25">
      <c r="A3" s="98" t="s">
        <v>259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1"/>
    </row>
    <row r="4" spans="1:20" x14ac:dyDescent="0.25">
      <c r="A4" s="98" t="s">
        <v>174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1"/>
    </row>
    <row r="5" spans="1:20" ht="44.25" customHeight="1" x14ac:dyDescent="0.25">
      <c r="A5" s="102" t="s">
        <v>266</v>
      </c>
      <c r="B5" s="105" t="s">
        <v>259</v>
      </c>
      <c r="C5" s="102" t="s">
        <v>267</v>
      </c>
      <c r="D5" s="102" t="s">
        <v>178</v>
      </c>
      <c r="E5" s="102" t="s">
        <v>179</v>
      </c>
      <c r="F5" s="106" t="s">
        <v>180</v>
      </c>
      <c r="G5" s="102" t="s">
        <v>181</v>
      </c>
      <c r="H5" s="106" t="s">
        <v>268</v>
      </c>
      <c r="I5" s="109" t="s">
        <v>183</v>
      </c>
      <c r="J5" s="110" t="s">
        <v>19</v>
      </c>
      <c r="K5" s="110" t="s">
        <v>19</v>
      </c>
      <c r="L5" s="111" t="s">
        <v>19</v>
      </c>
      <c r="M5" s="102" t="s">
        <v>269</v>
      </c>
      <c r="N5" s="102" t="s">
        <v>270</v>
      </c>
      <c r="O5" s="102" t="s">
        <v>271</v>
      </c>
      <c r="P5" s="109" t="s">
        <v>272</v>
      </c>
      <c r="Q5" s="111" t="s">
        <v>23</v>
      </c>
      <c r="R5" s="109" t="s">
        <v>273</v>
      </c>
      <c r="S5" s="111" t="s">
        <v>24</v>
      </c>
      <c r="T5" s="102" t="s">
        <v>274</v>
      </c>
    </row>
    <row r="6" spans="1:20" x14ac:dyDescent="0.25">
      <c r="A6" s="103" t="s">
        <v>12</v>
      </c>
      <c r="B6" s="105"/>
      <c r="C6" s="103" t="s">
        <v>13</v>
      </c>
      <c r="D6" s="103" t="s">
        <v>14</v>
      </c>
      <c r="E6" s="103" t="s">
        <v>15</v>
      </c>
      <c r="F6" s="107"/>
      <c r="G6" s="103" t="s">
        <v>17</v>
      </c>
      <c r="H6" s="107" t="s">
        <v>18</v>
      </c>
      <c r="I6" s="109" t="s">
        <v>27</v>
      </c>
      <c r="J6" s="110" t="s">
        <v>27</v>
      </c>
      <c r="K6" s="111" t="s">
        <v>27</v>
      </c>
      <c r="L6" s="102" t="s">
        <v>28</v>
      </c>
      <c r="M6" s="103" t="s">
        <v>20</v>
      </c>
      <c r="N6" s="103" t="s">
        <v>21</v>
      </c>
      <c r="O6" s="103" t="s">
        <v>22</v>
      </c>
      <c r="P6" s="102" t="s">
        <v>29</v>
      </c>
      <c r="Q6" s="102" t="s">
        <v>30</v>
      </c>
      <c r="R6" s="102" t="s">
        <v>29</v>
      </c>
      <c r="S6" s="102" t="s">
        <v>30</v>
      </c>
      <c r="T6" s="103" t="s">
        <v>26</v>
      </c>
    </row>
    <row r="7" spans="1:20" ht="24.75" customHeight="1" x14ac:dyDescent="0.25">
      <c r="A7" s="104" t="s">
        <v>12</v>
      </c>
      <c r="B7" s="105"/>
      <c r="C7" s="104" t="s">
        <v>13</v>
      </c>
      <c r="D7" s="104" t="s">
        <v>14</v>
      </c>
      <c r="E7" s="104" t="s">
        <v>15</v>
      </c>
      <c r="F7" s="108"/>
      <c r="G7" s="104" t="s">
        <v>17</v>
      </c>
      <c r="H7" s="108" t="s">
        <v>18</v>
      </c>
      <c r="I7" s="112" t="s">
        <v>31</v>
      </c>
      <c r="J7" s="112" t="s">
        <v>32</v>
      </c>
      <c r="K7" s="112" t="s">
        <v>33</v>
      </c>
      <c r="L7" s="104" t="s">
        <v>28</v>
      </c>
      <c r="M7" s="104" t="s">
        <v>20</v>
      </c>
      <c r="N7" s="104" t="s">
        <v>21</v>
      </c>
      <c r="O7" s="104" t="s">
        <v>22</v>
      </c>
      <c r="P7" s="104" t="s">
        <v>29</v>
      </c>
      <c r="Q7" s="104" t="s">
        <v>30</v>
      </c>
      <c r="R7" s="104" t="s">
        <v>29</v>
      </c>
      <c r="S7" s="104" t="s">
        <v>30</v>
      </c>
      <c r="T7" s="104" t="s">
        <v>26</v>
      </c>
    </row>
    <row r="8" spans="1:20" x14ac:dyDescent="0.25">
      <c r="A8" s="2" t="s">
        <v>48</v>
      </c>
      <c r="B8" s="2" t="s">
        <v>49</v>
      </c>
      <c r="C8" s="61">
        <v>46</v>
      </c>
      <c r="D8" s="48">
        <v>131467056</v>
      </c>
      <c r="E8" s="48" t="s">
        <v>175</v>
      </c>
      <c r="F8" s="48" t="s">
        <v>175</v>
      </c>
      <c r="G8" s="48">
        <v>131467056</v>
      </c>
      <c r="H8" s="62">
        <v>51.570399999999999</v>
      </c>
      <c r="I8" s="48">
        <v>131467056</v>
      </c>
      <c r="J8" s="48" t="s">
        <v>175</v>
      </c>
      <c r="K8" s="48">
        <v>131467056</v>
      </c>
      <c r="L8" s="62">
        <v>51.570399999999999</v>
      </c>
      <c r="M8" s="48" t="s">
        <v>175</v>
      </c>
      <c r="N8" s="48">
        <v>131467056</v>
      </c>
      <c r="O8" s="62">
        <v>51.570399999999999</v>
      </c>
      <c r="P8" s="48" t="s">
        <v>175</v>
      </c>
      <c r="Q8" s="4">
        <f>'[1]Table II'!O72</f>
        <v>0</v>
      </c>
      <c r="R8" s="48">
        <v>4415000</v>
      </c>
      <c r="S8" s="62">
        <v>3.35</v>
      </c>
      <c r="T8" s="48">
        <v>131466682</v>
      </c>
    </row>
    <row r="9" spans="1:20" x14ac:dyDescent="0.25">
      <c r="A9" s="2" t="s">
        <v>50</v>
      </c>
      <c r="B9" s="2" t="s">
        <v>51</v>
      </c>
      <c r="C9" s="48">
        <v>64493</v>
      </c>
      <c r="D9" s="48">
        <v>123460136</v>
      </c>
      <c r="E9" s="48" t="s">
        <v>175</v>
      </c>
      <c r="F9" s="48" t="s">
        <v>175</v>
      </c>
      <c r="G9" s="48">
        <v>123460136</v>
      </c>
      <c r="H9" s="62">
        <v>48.429600000000001</v>
      </c>
      <c r="I9" s="48">
        <v>123460136</v>
      </c>
      <c r="J9" s="48" t="s">
        <v>175</v>
      </c>
      <c r="K9" s="48">
        <v>123460136</v>
      </c>
      <c r="L9" s="62">
        <v>48.429600000000001</v>
      </c>
      <c r="M9" s="48" t="s">
        <v>175</v>
      </c>
      <c r="N9" s="48">
        <v>123460136</v>
      </c>
      <c r="O9" s="62">
        <v>48.429600000000001</v>
      </c>
      <c r="P9" s="48" t="s">
        <v>175</v>
      </c>
      <c r="Q9" s="4">
        <f>'[1]Table III'!O64</f>
        <v>0</v>
      </c>
      <c r="R9" s="3">
        <f>'[1]Table III'!P64</f>
        <v>0</v>
      </c>
      <c r="S9" s="3">
        <f>'[1]Table III'!Q64</f>
        <v>0</v>
      </c>
      <c r="T9" s="48">
        <v>122191655</v>
      </c>
    </row>
    <row r="10" spans="1:20" x14ac:dyDescent="0.25">
      <c r="A10" s="2" t="s">
        <v>52</v>
      </c>
      <c r="B10" s="2" t="s">
        <v>53</v>
      </c>
      <c r="C10" s="48" t="s">
        <v>175</v>
      </c>
      <c r="D10" s="48" t="s">
        <v>175</v>
      </c>
      <c r="E10" s="48" t="s">
        <v>0</v>
      </c>
      <c r="F10" s="48" t="s">
        <v>175</v>
      </c>
      <c r="G10" s="48" t="s">
        <v>175</v>
      </c>
      <c r="H10" s="48" t="s">
        <v>175</v>
      </c>
      <c r="I10" s="48" t="s">
        <v>175</v>
      </c>
      <c r="J10" s="48" t="s">
        <v>175</v>
      </c>
      <c r="K10" s="48" t="s">
        <v>175</v>
      </c>
      <c r="L10" s="48" t="s">
        <v>175</v>
      </c>
      <c r="M10" s="48" t="s">
        <v>175</v>
      </c>
      <c r="N10" s="48" t="s">
        <v>175</v>
      </c>
      <c r="O10" s="48" t="s">
        <v>175</v>
      </c>
      <c r="P10" s="48" t="s">
        <v>0</v>
      </c>
      <c r="Q10" s="4">
        <f>'[1]Table IV'!P11</f>
        <v>0</v>
      </c>
      <c r="R10" s="3">
        <f>'[1]Table IV'!Q11</f>
        <v>0</v>
      </c>
      <c r="S10" s="3">
        <f>'[1]Table IV'!R11</f>
        <v>0</v>
      </c>
      <c r="T10" s="48" t="s">
        <v>175</v>
      </c>
    </row>
    <row r="11" spans="1:20" x14ac:dyDescent="0.25">
      <c r="A11" s="2" t="s">
        <v>54</v>
      </c>
      <c r="B11" s="2" t="s">
        <v>55</v>
      </c>
      <c r="C11" s="48" t="s">
        <v>175</v>
      </c>
      <c r="D11" s="48" t="s">
        <v>175</v>
      </c>
      <c r="E11" s="48" t="s">
        <v>175</v>
      </c>
      <c r="F11" s="48" t="s">
        <v>175</v>
      </c>
      <c r="G11" s="48" t="s">
        <v>175</v>
      </c>
      <c r="H11" s="48" t="s">
        <v>175</v>
      </c>
      <c r="I11" s="48" t="s">
        <v>175</v>
      </c>
      <c r="J11" s="48" t="s">
        <v>175</v>
      </c>
      <c r="K11" s="48" t="s">
        <v>175</v>
      </c>
      <c r="L11" s="48" t="s">
        <v>175</v>
      </c>
      <c r="M11" s="48" t="s">
        <v>175</v>
      </c>
      <c r="N11" s="48" t="s">
        <v>175</v>
      </c>
      <c r="O11" s="48" t="s">
        <v>175</v>
      </c>
      <c r="P11" s="48" t="s">
        <v>175</v>
      </c>
      <c r="Q11" s="4">
        <f>'[1]Table IV'!P9</f>
        <v>0</v>
      </c>
      <c r="R11" s="3">
        <f>'[1]Table IV'!Q9</f>
        <v>0</v>
      </c>
      <c r="S11" s="3">
        <f>'[1]Table IV'!R9</f>
        <v>0</v>
      </c>
      <c r="T11" s="48" t="s">
        <v>175</v>
      </c>
    </row>
    <row r="12" spans="1:20" x14ac:dyDescent="0.25">
      <c r="A12" s="2" t="s">
        <v>56</v>
      </c>
      <c r="B12" s="2" t="s">
        <v>57</v>
      </c>
      <c r="C12" s="48" t="s">
        <v>175</v>
      </c>
      <c r="D12" s="48" t="s">
        <v>175</v>
      </c>
      <c r="E12" s="48" t="s">
        <v>175</v>
      </c>
      <c r="F12" s="48" t="s">
        <v>175</v>
      </c>
      <c r="G12" s="48" t="s">
        <v>175</v>
      </c>
      <c r="H12" s="48" t="s">
        <v>175</v>
      </c>
      <c r="I12" s="48" t="s">
        <v>175</v>
      </c>
      <c r="J12" s="48" t="s">
        <v>175</v>
      </c>
      <c r="K12" s="48" t="s">
        <v>175</v>
      </c>
      <c r="L12" s="48" t="s">
        <v>175</v>
      </c>
      <c r="M12" s="48" t="s">
        <v>175</v>
      </c>
      <c r="N12" s="48" t="s">
        <v>175</v>
      </c>
      <c r="O12" s="48" t="s">
        <v>175</v>
      </c>
      <c r="P12" s="48" t="s">
        <v>175</v>
      </c>
      <c r="Q12" s="4">
        <f>'[1]Table IV'!P10</f>
        <v>0</v>
      </c>
      <c r="R12" s="3">
        <f>'[1]Table IV'!Q10</f>
        <v>0</v>
      </c>
      <c r="S12" s="3">
        <f>'[1]Table IV'!R10</f>
        <v>0</v>
      </c>
      <c r="T12" s="48" t="s">
        <v>175</v>
      </c>
    </row>
    <row r="13" spans="1:20" x14ac:dyDescent="0.25">
      <c r="A13" s="2"/>
      <c r="B13" s="92" t="s">
        <v>33</v>
      </c>
      <c r="C13" s="47">
        <v>64539</v>
      </c>
      <c r="D13" s="47">
        <v>254927192</v>
      </c>
      <c r="E13" s="47" t="s">
        <v>175</v>
      </c>
      <c r="F13" s="47" t="s">
        <v>175</v>
      </c>
      <c r="G13" s="47">
        <v>254927192</v>
      </c>
      <c r="H13" s="93">
        <v>100</v>
      </c>
      <c r="I13" s="47">
        <v>254927192</v>
      </c>
      <c r="J13" s="47" t="s">
        <v>175</v>
      </c>
      <c r="K13" s="47">
        <v>254927192</v>
      </c>
      <c r="L13" s="93">
        <v>100</v>
      </c>
      <c r="M13" s="47" t="s">
        <v>175</v>
      </c>
      <c r="N13" s="47">
        <v>254927192</v>
      </c>
      <c r="O13" s="93">
        <v>100</v>
      </c>
      <c r="P13" s="47" t="s">
        <v>175</v>
      </c>
      <c r="Q13" s="5">
        <f t="shared" ref="Q13" si="0">SUM(Q8:Q10)</f>
        <v>0</v>
      </c>
      <c r="R13" s="47">
        <v>4415000</v>
      </c>
      <c r="S13" s="94">
        <v>1.7318</v>
      </c>
      <c r="T13" s="95">
        <v>253658337</v>
      </c>
    </row>
  </sheetData>
  <mergeCells count="28">
    <mergeCell ref="A3:T3"/>
    <mergeCell ref="A4:T4"/>
    <mergeCell ref="A2:T2"/>
    <mergeCell ref="T5:T7"/>
    <mergeCell ref="R5:S5"/>
    <mergeCell ref="R6:R7"/>
    <mergeCell ref="S6:S7"/>
    <mergeCell ref="N5:N7"/>
    <mergeCell ref="O5:O7"/>
    <mergeCell ref="P5:Q5"/>
    <mergeCell ref="P6:P7"/>
    <mergeCell ref="Q6:Q7"/>
    <mergeCell ref="A1:T1"/>
    <mergeCell ref="A5:A7"/>
    <mergeCell ref="B5:B7"/>
    <mergeCell ref="C5:C7"/>
    <mergeCell ref="D5:D7"/>
    <mergeCell ref="E5:E7"/>
    <mergeCell ref="F5:F7"/>
    <mergeCell ref="G5:G7"/>
    <mergeCell ref="H5:H7"/>
    <mergeCell ref="I5:L5"/>
    <mergeCell ref="I6:K6"/>
    <mergeCell ref="I7"/>
    <mergeCell ref="J7"/>
    <mergeCell ref="K7"/>
    <mergeCell ref="L6:L7"/>
    <mergeCell ref="M5:M7"/>
  </mergeCells>
  <pageMargins left="0.25" right="0.25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1"/>
  <sheetViews>
    <sheetView topLeftCell="A49" zoomScaleNormal="100" workbookViewId="0">
      <selection sqref="A1:V71"/>
    </sheetView>
  </sheetViews>
  <sheetFormatPr defaultRowHeight="15" x14ac:dyDescent="0.25"/>
  <cols>
    <col min="1" max="1" width="5.42578125" bestFit="1" customWidth="1"/>
    <col min="2" max="2" width="45.42578125" bestFit="1" customWidth="1"/>
    <col min="3" max="3" width="10.85546875" bestFit="1" customWidth="1"/>
    <col min="4" max="4" width="15" customWidth="1"/>
    <col min="5" max="5" width="11.85546875" bestFit="1" customWidth="1"/>
    <col min="6" max="6" width="16.140625" bestFit="1" customWidth="1"/>
    <col min="7" max="7" width="18.42578125" customWidth="1"/>
    <col min="8" max="8" width="25.5703125" customWidth="1"/>
    <col min="9" max="9" width="15.85546875" customWidth="1"/>
    <col min="10" max="10" width="5" bestFit="1" customWidth="1"/>
    <col min="11" max="11" width="16.5703125" customWidth="1"/>
    <col min="12" max="12" width="14" customWidth="1"/>
    <col min="13" max="13" width="24.42578125" bestFit="1" customWidth="1"/>
    <col min="14" max="14" width="31.5703125" bestFit="1" customWidth="1"/>
    <col min="15" max="15" width="11.5703125" customWidth="1"/>
    <col min="16" max="16" width="11.42578125" bestFit="1" customWidth="1"/>
    <col min="17" max="17" width="14.7109375" customWidth="1"/>
    <col min="18" max="18" width="11.42578125" bestFit="1" customWidth="1"/>
    <col min="19" max="19" width="16.42578125" bestFit="1" customWidth="1"/>
    <col min="20" max="22" width="7.28515625" bestFit="1" customWidth="1"/>
  </cols>
  <sheetData>
    <row r="1" spans="1:22" x14ac:dyDescent="0.25">
      <c r="A1" s="113" t="s">
        <v>58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pans="1:22" x14ac:dyDescent="0.25">
      <c r="A2" s="118" t="s">
        <v>173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x14ac:dyDescent="0.25">
      <c r="A3" s="118" t="s">
        <v>259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2" x14ac:dyDescent="0.25">
      <c r="A4" s="118" t="s">
        <v>174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spans="1:22" ht="60" customHeight="1" x14ac:dyDescent="0.25">
      <c r="A5" s="115"/>
      <c r="B5" s="116" t="s">
        <v>176</v>
      </c>
      <c r="C5" s="115" t="s">
        <v>177</v>
      </c>
      <c r="D5" s="115" t="s">
        <v>178</v>
      </c>
      <c r="E5" s="115" t="s">
        <v>179</v>
      </c>
      <c r="F5" s="115" t="s">
        <v>180</v>
      </c>
      <c r="G5" s="115" t="s">
        <v>181</v>
      </c>
      <c r="H5" s="117" t="s">
        <v>182</v>
      </c>
      <c r="I5" s="115" t="s">
        <v>183</v>
      </c>
      <c r="J5" s="115"/>
      <c r="K5" s="115"/>
      <c r="L5" s="115"/>
      <c r="M5" s="115" t="s">
        <v>184</v>
      </c>
      <c r="N5" s="120" t="s">
        <v>185</v>
      </c>
      <c r="O5" s="115" t="s">
        <v>186</v>
      </c>
      <c r="P5" s="115"/>
      <c r="Q5" s="115" t="s">
        <v>187</v>
      </c>
      <c r="R5" s="115"/>
      <c r="S5" s="115" t="s">
        <v>188</v>
      </c>
      <c r="T5" s="121" t="s">
        <v>90</v>
      </c>
      <c r="U5" s="121"/>
      <c r="V5" s="121"/>
    </row>
    <row r="6" spans="1:22" ht="39.950000000000003" customHeight="1" x14ac:dyDescent="0.25">
      <c r="A6" s="115"/>
      <c r="B6" s="116"/>
      <c r="C6" s="115"/>
      <c r="D6" s="115"/>
      <c r="E6" s="115"/>
      <c r="F6" s="115"/>
      <c r="G6" s="115"/>
      <c r="H6" s="117"/>
      <c r="I6" s="115" t="s">
        <v>27</v>
      </c>
      <c r="J6" s="115"/>
      <c r="K6" s="115"/>
      <c r="L6" s="117" t="s">
        <v>189</v>
      </c>
      <c r="M6" s="115"/>
      <c r="N6" s="120"/>
      <c r="O6" s="115" t="s">
        <v>190</v>
      </c>
      <c r="P6" s="120" t="s">
        <v>191</v>
      </c>
      <c r="Q6" s="115" t="s">
        <v>192</v>
      </c>
      <c r="R6" s="120" t="s">
        <v>193</v>
      </c>
      <c r="S6" s="115"/>
      <c r="T6" s="121" t="s">
        <v>194</v>
      </c>
      <c r="U6" s="121"/>
      <c r="V6" s="121"/>
    </row>
    <row r="7" spans="1:22" ht="39.950000000000003" customHeight="1" x14ac:dyDescent="0.25">
      <c r="A7" s="115"/>
      <c r="B7" s="116"/>
      <c r="C7" s="115"/>
      <c r="D7" s="115"/>
      <c r="E7" s="115"/>
      <c r="F7" s="115"/>
      <c r="G7" s="115"/>
      <c r="H7" s="117"/>
      <c r="I7" s="6" t="s">
        <v>195</v>
      </c>
      <c r="J7" s="6" t="s">
        <v>196</v>
      </c>
      <c r="K7" s="6" t="s">
        <v>33</v>
      </c>
      <c r="L7" s="117"/>
      <c r="M7" s="115"/>
      <c r="N7" s="120"/>
      <c r="O7" s="115"/>
      <c r="P7" s="120"/>
      <c r="Q7" s="115"/>
      <c r="R7" s="120"/>
      <c r="S7" s="115"/>
      <c r="T7" s="8" t="s">
        <v>197</v>
      </c>
      <c r="U7" s="8" t="s">
        <v>198</v>
      </c>
      <c r="V7" s="8" t="s">
        <v>199</v>
      </c>
    </row>
    <row r="8" spans="1:22" x14ac:dyDescent="0.25">
      <c r="A8" s="9">
        <v>1</v>
      </c>
      <c r="B8" s="7" t="s">
        <v>64</v>
      </c>
      <c r="C8" s="10"/>
      <c r="D8" s="11"/>
      <c r="E8" s="11"/>
      <c r="F8" s="12"/>
      <c r="G8" s="12"/>
      <c r="H8" s="13"/>
      <c r="I8" s="14"/>
      <c r="J8" s="14"/>
      <c r="K8" s="11"/>
      <c r="L8" s="13"/>
      <c r="M8" s="11"/>
      <c r="N8" s="12"/>
      <c r="O8" s="14"/>
      <c r="P8" s="12"/>
      <c r="Q8" s="11"/>
      <c r="R8" s="12"/>
      <c r="S8" s="15"/>
      <c r="T8" s="16"/>
      <c r="U8" s="16"/>
      <c r="V8" s="16"/>
    </row>
    <row r="9" spans="1:22" x14ac:dyDescent="0.25">
      <c r="A9" s="9" t="s">
        <v>65</v>
      </c>
      <c r="B9" s="7" t="s">
        <v>66</v>
      </c>
      <c r="C9" s="17">
        <f>COUNT(A10:A42)</f>
        <v>33</v>
      </c>
      <c r="D9" s="18">
        <f t="shared" ref="D9:I9" si="0">SUM(D10:D42)</f>
        <v>38869457</v>
      </c>
      <c r="E9" s="18">
        <f t="shared" si="0"/>
        <v>0</v>
      </c>
      <c r="F9" s="18">
        <f t="shared" si="0"/>
        <v>0</v>
      </c>
      <c r="G9" s="18">
        <f t="shared" si="0"/>
        <v>38869457</v>
      </c>
      <c r="H9" s="68">
        <f t="shared" si="0"/>
        <v>15.24727774038322</v>
      </c>
      <c r="I9" s="18">
        <f t="shared" si="0"/>
        <v>38869457</v>
      </c>
      <c r="J9" s="51">
        <v>0</v>
      </c>
      <c r="K9" s="18">
        <f t="shared" ref="K9:P9" si="1">SUM(K10:K42)</f>
        <v>38869457</v>
      </c>
      <c r="L9" s="68">
        <f t="shared" si="1"/>
        <v>15.24727774038322</v>
      </c>
      <c r="M9" s="18">
        <f t="shared" si="1"/>
        <v>0</v>
      </c>
      <c r="N9" s="68">
        <f>H9</f>
        <v>15.24727774038322</v>
      </c>
      <c r="O9" s="18">
        <f t="shared" si="1"/>
        <v>0</v>
      </c>
      <c r="P9" s="18">
        <f t="shared" si="1"/>
        <v>0</v>
      </c>
      <c r="Q9" s="18">
        <f>SUM(Q10:Q42)</f>
        <v>4415000</v>
      </c>
      <c r="R9" s="69">
        <f>Q9/G9%</f>
        <v>11.358532742044737</v>
      </c>
      <c r="S9" s="18">
        <f>SUM(S10:S42)</f>
        <v>38869083</v>
      </c>
      <c r="T9" s="49"/>
      <c r="U9" s="49"/>
      <c r="V9" s="49"/>
    </row>
    <row r="10" spans="1:22" x14ac:dyDescent="0.25">
      <c r="A10" s="19">
        <v>1</v>
      </c>
      <c r="B10" s="20" t="s">
        <v>200</v>
      </c>
      <c r="C10" s="21"/>
      <c r="D10" s="22">
        <f>29210761+20000</f>
        <v>29230761</v>
      </c>
      <c r="E10" s="50">
        <v>0</v>
      </c>
      <c r="F10" s="51">
        <v>0</v>
      </c>
      <c r="G10" s="22">
        <f>D10</f>
        <v>29230761</v>
      </c>
      <c r="H10" s="63">
        <f>G10/254927192*100</f>
        <v>11.466317410345146</v>
      </c>
      <c r="I10" s="22">
        <f>G10</f>
        <v>29230761</v>
      </c>
      <c r="J10" s="51">
        <v>0</v>
      </c>
      <c r="K10" s="22">
        <f>I10</f>
        <v>29230761</v>
      </c>
      <c r="L10" s="63">
        <f>H10</f>
        <v>11.466317410345146</v>
      </c>
      <c r="M10" s="52">
        <v>0</v>
      </c>
      <c r="N10" s="65">
        <f>H10</f>
        <v>11.466317410345146</v>
      </c>
      <c r="O10" s="51">
        <v>0</v>
      </c>
      <c r="P10" s="51">
        <v>0</v>
      </c>
      <c r="Q10" s="23">
        <f>5900910-100910-800000+200000-1400000+700000+100000-400000+200000</f>
        <v>4400000</v>
      </c>
      <c r="R10" s="70">
        <f t="shared" ref="R10:R71" si="2">Q10/G10%</f>
        <v>15.052635817452718</v>
      </c>
      <c r="S10" s="24">
        <f>K10</f>
        <v>29230761</v>
      </c>
      <c r="T10" s="53"/>
      <c r="U10" s="53"/>
      <c r="V10" s="53"/>
    </row>
    <row r="11" spans="1:22" x14ac:dyDescent="0.25">
      <c r="A11" s="19">
        <f>A10+1</f>
        <v>2</v>
      </c>
      <c r="B11" s="20" t="s">
        <v>201</v>
      </c>
      <c r="C11" s="21"/>
      <c r="D11" s="25">
        <f>3483767+9500+24200</f>
        <v>3517467</v>
      </c>
      <c r="E11" s="50">
        <v>0</v>
      </c>
      <c r="F11" s="51">
        <v>0</v>
      </c>
      <c r="G11" s="22">
        <f t="shared" ref="G11:G42" si="3">D11</f>
        <v>3517467</v>
      </c>
      <c r="H11" s="63">
        <f t="shared" ref="H11:H42" si="4">G11/254927192*100</f>
        <v>1.3797927841295172</v>
      </c>
      <c r="I11" s="22">
        <f t="shared" ref="I11:I42" si="5">G11</f>
        <v>3517467</v>
      </c>
      <c r="J11" s="51">
        <v>0</v>
      </c>
      <c r="K11" s="22">
        <f t="shared" ref="K11:K42" si="6">I11</f>
        <v>3517467</v>
      </c>
      <c r="L11" s="63">
        <f t="shared" ref="L11:L56" si="7">H11</f>
        <v>1.3797927841295172</v>
      </c>
      <c r="M11" s="52">
        <v>0</v>
      </c>
      <c r="N11" s="65">
        <f t="shared" ref="N11:N71" si="8">H11</f>
        <v>1.3797927841295172</v>
      </c>
      <c r="O11" s="51">
        <v>0</v>
      </c>
      <c r="P11" s="51">
        <v>0</v>
      </c>
      <c r="Q11" s="23">
        <v>0</v>
      </c>
      <c r="R11" s="70">
        <f t="shared" si="2"/>
        <v>0</v>
      </c>
      <c r="S11" s="24">
        <f t="shared" ref="S11:S42" si="9">K11</f>
        <v>3517467</v>
      </c>
      <c r="T11" s="53"/>
      <c r="U11" s="53"/>
      <c r="V11" s="53"/>
    </row>
    <row r="12" spans="1:22" x14ac:dyDescent="0.25">
      <c r="A12" s="19">
        <f t="shared" ref="A12:A42" si="10">A11+1</f>
        <v>3</v>
      </c>
      <c r="B12" s="20" t="s">
        <v>202</v>
      </c>
      <c r="C12" s="21"/>
      <c r="D12" s="22">
        <v>816000</v>
      </c>
      <c r="E12" s="50">
        <v>0</v>
      </c>
      <c r="F12" s="51">
        <v>0</v>
      </c>
      <c r="G12" s="22">
        <f t="shared" si="3"/>
        <v>816000</v>
      </c>
      <c r="H12" s="63">
        <f t="shared" si="4"/>
        <v>0.32009139299663253</v>
      </c>
      <c r="I12" s="22">
        <f t="shared" si="5"/>
        <v>816000</v>
      </c>
      <c r="J12" s="51">
        <v>0</v>
      </c>
      <c r="K12" s="22">
        <f t="shared" si="6"/>
        <v>816000</v>
      </c>
      <c r="L12" s="63">
        <f t="shared" si="7"/>
        <v>0.32009139299663253</v>
      </c>
      <c r="M12" s="54">
        <v>0</v>
      </c>
      <c r="N12" s="65">
        <f t="shared" si="8"/>
        <v>0.32009139299663253</v>
      </c>
      <c r="O12" s="51">
        <v>0</v>
      </c>
      <c r="P12" s="51">
        <v>0</v>
      </c>
      <c r="Q12" s="54">
        <v>0</v>
      </c>
      <c r="R12" s="70">
        <f t="shared" si="2"/>
        <v>0</v>
      </c>
      <c r="S12" s="24">
        <f t="shared" si="9"/>
        <v>816000</v>
      </c>
      <c r="T12" s="53"/>
      <c r="U12" s="53"/>
      <c r="V12" s="53"/>
    </row>
    <row r="13" spans="1:22" x14ac:dyDescent="0.25">
      <c r="A13" s="19">
        <f t="shared" si="10"/>
        <v>4</v>
      </c>
      <c r="B13" s="20" t="s">
        <v>203</v>
      </c>
      <c r="C13" s="21"/>
      <c r="D13" s="22">
        <f>717086+500</f>
        <v>717586</v>
      </c>
      <c r="E13" s="50">
        <v>0</v>
      </c>
      <c r="F13" s="51">
        <v>0</v>
      </c>
      <c r="G13" s="22">
        <f t="shared" si="3"/>
        <v>717586</v>
      </c>
      <c r="H13" s="63">
        <f t="shared" si="4"/>
        <v>0.28148664501823717</v>
      </c>
      <c r="I13" s="22">
        <f t="shared" si="5"/>
        <v>717586</v>
      </c>
      <c r="J13" s="51">
        <v>0</v>
      </c>
      <c r="K13" s="22">
        <f t="shared" si="6"/>
        <v>717586</v>
      </c>
      <c r="L13" s="63">
        <f t="shared" si="7"/>
        <v>0.28148664501823717</v>
      </c>
      <c r="M13" s="55">
        <v>0</v>
      </c>
      <c r="N13" s="65">
        <f t="shared" si="8"/>
        <v>0.28148664501823717</v>
      </c>
      <c r="O13" s="51">
        <v>0</v>
      </c>
      <c r="P13" s="51">
        <v>0</v>
      </c>
      <c r="Q13" s="23">
        <v>0</v>
      </c>
      <c r="R13" s="70">
        <f t="shared" si="2"/>
        <v>0</v>
      </c>
      <c r="S13" s="24">
        <f t="shared" si="9"/>
        <v>717586</v>
      </c>
      <c r="T13" s="53"/>
      <c r="U13" s="53"/>
      <c r="V13" s="53"/>
    </row>
    <row r="14" spans="1:22" x14ac:dyDescent="0.25">
      <c r="A14" s="19">
        <f t="shared" si="10"/>
        <v>5</v>
      </c>
      <c r="B14" s="20" t="s">
        <v>204</v>
      </c>
      <c r="C14" s="21"/>
      <c r="D14" s="22">
        <f>641086+1000</f>
        <v>642086</v>
      </c>
      <c r="E14" s="50">
        <v>0</v>
      </c>
      <c r="F14" s="51">
        <v>0</v>
      </c>
      <c r="G14" s="22">
        <f t="shared" si="3"/>
        <v>642086</v>
      </c>
      <c r="H14" s="63">
        <f t="shared" si="4"/>
        <v>0.25187034578876938</v>
      </c>
      <c r="I14" s="22">
        <f t="shared" si="5"/>
        <v>642086</v>
      </c>
      <c r="J14" s="51">
        <v>0</v>
      </c>
      <c r="K14" s="22">
        <f t="shared" si="6"/>
        <v>642086</v>
      </c>
      <c r="L14" s="63">
        <f t="shared" si="7"/>
        <v>0.25187034578876938</v>
      </c>
      <c r="M14" s="55">
        <v>0</v>
      </c>
      <c r="N14" s="65">
        <f t="shared" si="8"/>
        <v>0.25187034578876938</v>
      </c>
      <c r="O14" s="51">
        <v>0</v>
      </c>
      <c r="P14" s="51">
        <v>0</v>
      </c>
      <c r="Q14" s="23">
        <v>0</v>
      </c>
      <c r="R14" s="70">
        <f t="shared" si="2"/>
        <v>0</v>
      </c>
      <c r="S14" s="24">
        <f t="shared" si="9"/>
        <v>642086</v>
      </c>
      <c r="T14" s="53"/>
      <c r="U14" s="53"/>
      <c r="V14" s="53"/>
    </row>
    <row r="15" spans="1:22" x14ac:dyDescent="0.25">
      <c r="A15" s="19">
        <f t="shared" si="10"/>
        <v>6</v>
      </c>
      <c r="B15" s="20" t="s">
        <v>205</v>
      </c>
      <c r="C15" s="21"/>
      <c r="D15" s="26">
        <v>563148</v>
      </c>
      <c r="E15" s="50">
        <v>0</v>
      </c>
      <c r="F15" s="51">
        <v>0</v>
      </c>
      <c r="G15" s="22">
        <f t="shared" si="3"/>
        <v>563148</v>
      </c>
      <c r="H15" s="63">
        <f t="shared" si="4"/>
        <v>0.22090542620498482</v>
      </c>
      <c r="I15" s="22">
        <f t="shared" si="5"/>
        <v>563148</v>
      </c>
      <c r="J15" s="51">
        <v>0</v>
      </c>
      <c r="K15" s="22">
        <f t="shared" si="6"/>
        <v>563148</v>
      </c>
      <c r="L15" s="63">
        <f t="shared" si="7"/>
        <v>0.22090542620498482</v>
      </c>
      <c r="M15" s="55">
        <v>0</v>
      </c>
      <c r="N15" s="65">
        <f t="shared" si="8"/>
        <v>0.22090542620498482</v>
      </c>
      <c r="O15" s="51">
        <v>0</v>
      </c>
      <c r="P15" s="51">
        <v>0</v>
      </c>
      <c r="Q15" s="23">
        <v>0</v>
      </c>
      <c r="R15" s="70">
        <f t="shared" si="2"/>
        <v>0</v>
      </c>
      <c r="S15" s="24">
        <f t="shared" si="9"/>
        <v>563148</v>
      </c>
      <c r="T15" s="53"/>
      <c r="U15" s="53"/>
      <c r="V15" s="53"/>
    </row>
    <row r="16" spans="1:22" x14ac:dyDescent="0.25">
      <c r="A16" s="19">
        <f t="shared" si="10"/>
        <v>7</v>
      </c>
      <c r="B16" s="20" t="s">
        <v>67</v>
      </c>
      <c r="C16" s="21"/>
      <c r="D16" s="22">
        <v>400000</v>
      </c>
      <c r="E16" s="50">
        <v>0</v>
      </c>
      <c r="F16" s="51">
        <v>0</v>
      </c>
      <c r="G16" s="22">
        <f t="shared" si="3"/>
        <v>400000</v>
      </c>
      <c r="H16" s="63">
        <f t="shared" si="4"/>
        <v>0.15690754558658457</v>
      </c>
      <c r="I16" s="22">
        <f t="shared" si="5"/>
        <v>400000</v>
      </c>
      <c r="J16" s="51">
        <v>0</v>
      </c>
      <c r="K16" s="22">
        <f t="shared" si="6"/>
        <v>400000</v>
      </c>
      <c r="L16" s="63">
        <f t="shared" si="7"/>
        <v>0.15690754558658457</v>
      </c>
      <c r="M16" s="55">
        <v>0</v>
      </c>
      <c r="N16" s="65">
        <f t="shared" si="8"/>
        <v>0.15690754558658457</v>
      </c>
      <c r="O16" s="51">
        <v>0</v>
      </c>
      <c r="P16" s="51">
        <v>0</v>
      </c>
      <c r="Q16" s="23">
        <v>0</v>
      </c>
      <c r="R16" s="70">
        <f t="shared" si="2"/>
        <v>0</v>
      </c>
      <c r="S16" s="24">
        <f t="shared" si="9"/>
        <v>400000</v>
      </c>
      <c r="T16" s="53"/>
      <c r="U16" s="53"/>
      <c r="V16" s="53"/>
    </row>
    <row r="17" spans="1:22" x14ac:dyDescent="0.25">
      <c r="A17" s="19">
        <f t="shared" si="10"/>
        <v>8</v>
      </c>
      <c r="B17" s="20" t="s">
        <v>206</v>
      </c>
      <c r="C17" s="21"/>
      <c r="D17" s="22">
        <f>948480-267520-316160</f>
        <v>364800</v>
      </c>
      <c r="E17" s="50">
        <v>0</v>
      </c>
      <c r="F17" s="51">
        <v>0</v>
      </c>
      <c r="G17" s="22">
        <f t="shared" si="3"/>
        <v>364800</v>
      </c>
      <c r="H17" s="63">
        <f t="shared" si="4"/>
        <v>0.14309968157496514</v>
      </c>
      <c r="I17" s="22">
        <f t="shared" si="5"/>
        <v>364800</v>
      </c>
      <c r="J17" s="51">
        <v>0</v>
      </c>
      <c r="K17" s="22">
        <f t="shared" si="6"/>
        <v>364800</v>
      </c>
      <c r="L17" s="63">
        <f t="shared" si="7"/>
        <v>0.14309968157496514</v>
      </c>
      <c r="M17" s="55">
        <v>0</v>
      </c>
      <c r="N17" s="65">
        <f t="shared" si="8"/>
        <v>0.14309968157496514</v>
      </c>
      <c r="O17" s="51">
        <v>0</v>
      </c>
      <c r="P17" s="51">
        <v>0</v>
      </c>
      <c r="Q17" s="23">
        <v>0</v>
      </c>
      <c r="R17" s="70">
        <f t="shared" si="2"/>
        <v>0</v>
      </c>
      <c r="S17" s="24">
        <f t="shared" si="9"/>
        <v>364800</v>
      </c>
      <c r="T17" s="53"/>
      <c r="U17" s="53"/>
      <c r="V17" s="53"/>
    </row>
    <row r="18" spans="1:22" x14ac:dyDescent="0.25">
      <c r="A18" s="19">
        <f t="shared" si="10"/>
        <v>9</v>
      </c>
      <c r="B18" s="20" t="s">
        <v>207</v>
      </c>
      <c r="C18" s="21"/>
      <c r="D18" s="22">
        <v>306423</v>
      </c>
      <c r="E18" s="50">
        <v>0</v>
      </c>
      <c r="F18" s="51">
        <v>0</v>
      </c>
      <c r="G18" s="22">
        <f t="shared" si="3"/>
        <v>306423</v>
      </c>
      <c r="H18" s="63">
        <f t="shared" si="4"/>
        <v>0.12020020210319503</v>
      </c>
      <c r="I18" s="22">
        <f t="shared" si="5"/>
        <v>306423</v>
      </c>
      <c r="J18" s="51">
        <v>0</v>
      </c>
      <c r="K18" s="22">
        <f t="shared" si="6"/>
        <v>306423</v>
      </c>
      <c r="L18" s="63">
        <f t="shared" si="7"/>
        <v>0.12020020210319503</v>
      </c>
      <c r="M18" s="55">
        <v>0</v>
      </c>
      <c r="N18" s="65">
        <f t="shared" si="8"/>
        <v>0.12020020210319503</v>
      </c>
      <c r="O18" s="51">
        <v>0</v>
      </c>
      <c r="P18" s="51">
        <v>0</v>
      </c>
      <c r="Q18" s="52">
        <v>0</v>
      </c>
      <c r="R18" s="70">
        <f t="shared" si="2"/>
        <v>0</v>
      </c>
      <c r="S18" s="24">
        <f t="shared" si="9"/>
        <v>306423</v>
      </c>
      <c r="T18" s="53"/>
      <c r="U18" s="53"/>
      <c r="V18" s="53"/>
    </row>
    <row r="19" spans="1:22" x14ac:dyDescent="0.25">
      <c r="A19" s="19">
        <f t="shared" si="10"/>
        <v>10</v>
      </c>
      <c r="B19" s="20" t="s">
        <v>208</v>
      </c>
      <c r="C19" s="21"/>
      <c r="D19" s="22">
        <v>347719</v>
      </c>
      <c r="E19" s="50">
        <v>0</v>
      </c>
      <c r="F19" s="51">
        <v>0</v>
      </c>
      <c r="G19" s="22">
        <f t="shared" si="3"/>
        <v>347719</v>
      </c>
      <c r="H19" s="63">
        <f t="shared" si="4"/>
        <v>0.13639933710955401</v>
      </c>
      <c r="I19" s="22">
        <f t="shared" si="5"/>
        <v>347719</v>
      </c>
      <c r="J19" s="51">
        <v>0</v>
      </c>
      <c r="K19" s="22">
        <f t="shared" si="6"/>
        <v>347719</v>
      </c>
      <c r="L19" s="63">
        <f t="shared" si="7"/>
        <v>0.13639933710955401</v>
      </c>
      <c r="M19" s="55">
        <v>0</v>
      </c>
      <c r="N19" s="65">
        <f t="shared" si="8"/>
        <v>0.13639933710955401</v>
      </c>
      <c r="O19" s="51">
        <v>0</v>
      </c>
      <c r="P19" s="51">
        <v>0</v>
      </c>
      <c r="Q19" s="50">
        <v>0</v>
      </c>
      <c r="R19" s="70">
        <f t="shared" si="2"/>
        <v>0</v>
      </c>
      <c r="S19" s="24">
        <f t="shared" si="9"/>
        <v>347719</v>
      </c>
      <c r="T19" s="53"/>
      <c r="U19" s="53"/>
      <c r="V19" s="53"/>
    </row>
    <row r="20" spans="1:22" x14ac:dyDescent="0.25">
      <c r="A20" s="19">
        <f t="shared" si="10"/>
        <v>11</v>
      </c>
      <c r="B20" s="20" t="s">
        <v>209</v>
      </c>
      <c r="C20" s="21"/>
      <c r="D20" s="22">
        <v>210400</v>
      </c>
      <c r="E20" s="50">
        <v>0</v>
      </c>
      <c r="F20" s="51">
        <v>0</v>
      </c>
      <c r="G20" s="22">
        <f t="shared" si="3"/>
        <v>210400</v>
      </c>
      <c r="H20" s="63">
        <f t="shared" si="4"/>
        <v>8.2533368978543492E-2</v>
      </c>
      <c r="I20" s="22">
        <f t="shared" si="5"/>
        <v>210400</v>
      </c>
      <c r="J20" s="51">
        <v>0</v>
      </c>
      <c r="K20" s="22">
        <f t="shared" si="6"/>
        <v>210400</v>
      </c>
      <c r="L20" s="63">
        <f t="shared" si="7"/>
        <v>8.2533368978543492E-2</v>
      </c>
      <c r="M20" s="55">
        <v>0</v>
      </c>
      <c r="N20" s="65">
        <f t="shared" si="8"/>
        <v>8.2533368978543492E-2</v>
      </c>
      <c r="O20" s="51">
        <v>0</v>
      </c>
      <c r="P20" s="51">
        <v>0</v>
      </c>
      <c r="Q20" s="50">
        <v>0</v>
      </c>
      <c r="R20" s="70">
        <f t="shared" si="2"/>
        <v>0</v>
      </c>
      <c r="S20" s="24">
        <f t="shared" si="9"/>
        <v>210400</v>
      </c>
      <c r="T20" s="53"/>
      <c r="U20" s="53"/>
      <c r="V20" s="53"/>
    </row>
    <row r="21" spans="1:22" x14ac:dyDescent="0.25">
      <c r="A21" s="19">
        <f t="shared" si="10"/>
        <v>12</v>
      </c>
      <c r="B21" s="20" t="s">
        <v>210</v>
      </c>
      <c r="C21" s="21"/>
      <c r="D21" s="22">
        <f>210000-2500-3500+80000-160000-12000-12500-2500-3800-1000</f>
        <v>92200</v>
      </c>
      <c r="E21" s="50">
        <v>0</v>
      </c>
      <c r="F21" s="51">
        <v>0</v>
      </c>
      <c r="G21" s="22">
        <f t="shared" si="3"/>
        <v>92200</v>
      </c>
      <c r="H21" s="63">
        <f t="shared" si="4"/>
        <v>3.6167189257707746E-2</v>
      </c>
      <c r="I21" s="22">
        <f t="shared" si="5"/>
        <v>92200</v>
      </c>
      <c r="J21" s="51">
        <v>0</v>
      </c>
      <c r="K21" s="22">
        <f t="shared" si="6"/>
        <v>92200</v>
      </c>
      <c r="L21" s="63">
        <f t="shared" si="7"/>
        <v>3.6167189257707746E-2</v>
      </c>
      <c r="M21" s="55">
        <v>0</v>
      </c>
      <c r="N21" s="65">
        <f t="shared" si="8"/>
        <v>3.6167189257707746E-2</v>
      </c>
      <c r="O21" s="51">
        <v>0</v>
      </c>
      <c r="P21" s="51">
        <v>0</v>
      </c>
      <c r="Q21" s="50">
        <v>0</v>
      </c>
      <c r="R21" s="70">
        <f t="shared" si="2"/>
        <v>0</v>
      </c>
      <c r="S21" s="24">
        <f t="shared" si="9"/>
        <v>92200</v>
      </c>
      <c r="T21" s="53"/>
      <c r="U21" s="53"/>
      <c r="V21" s="53"/>
    </row>
    <row r="22" spans="1:22" x14ac:dyDescent="0.25">
      <c r="A22" s="19">
        <f t="shared" si="10"/>
        <v>13</v>
      </c>
      <c r="B22" s="20" t="s">
        <v>211</v>
      </c>
      <c r="C22" s="21"/>
      <c r="D22" s="22">
        <v>201640</v>
      </c>
      <c r="E22" s="50">
        <v>0</v>
      </c>
      <c r="F22" s="51">
        <v>0</v>
      </c>
      <c r="G22" s="22">
        <f t="shared" si="3"/>
        <v>201640</v>
      </c>
      <c r="H22" s="63">
        <f t="shared" si="4"/>
        <v>7.9097093730197285E-2</v>
      </c>
      <c r="I22" s="22">
        <f t="shared" si="5"/>
        <v>201640</v>
      </c>
      <c r="J22" s="51">
        <v>0</v>
      </c>
      <c r="K22" s="22">
        <f t="shared" si="6"/>
        <v>201640</v>
      </c>
      <c r="L22" s="63">
        <f t="shared" si="7"/>
        <v>7.9097093730197285E-2</v>
      </c>
      <c r="M22" s="55">
        <v>0</v>
      </c>
      <c r="N22" s="65">
        <f t="shared" si="8"/>
        <v>7.9097093730197285E-2</v>
      </c>
      <c r="O22" s="51">
        <v>0</v>
      </c>
      <c r="P22" s="51">
        <v>0</v>
      </c>
      <c r="Q22" s="50">
        <v>0</v>
      </c>
      <c r="R22" s="70">
        <f t="shared" si="2"/>
        <v>0</v>
      </c>
      <c r="S22" s="24">
        <f t="shared" si="9"/>
        <v>201640</v>
      </c>
      <c r="T22" s="53"/>
      <c r="U22" s="53"/>
      <c r="V22" s="53"/>
    </row>
    <row r="23" spans="1:22" x14ac:dyDescent="0.25">
      <c r="A23" s="19">
        <f t="shared" si="10"/>
        <v>14</v>
      </c>
      <c r="B23" s="20" t="s">
        <v>212</v>
      </c>
      <c r="C23" s="21"/>
      <c r="D23" s="22">
        <f>173689-10000-13689</f>
        <v>150000</v>
      </c>
      <c r="E23" s="50">
        <v>0</v>
      </c>
      <c r="F23" s="51">
        <v>0</v>
      </c>
      <c r="G23" s="22">
        <f t="shared" si="3"/>
        <v>150000</v>
      </c>
      <c r="H23" s="63">
        <f t="shared" si="4"/>
        <v>5.8840329594969223E-2</v>
      </c>
      <c r="I23" s="22">
        <f t="shared" si="5"/>
        <v>150000</v>
      </c>
      <c r="J23" s="51">
        <v>0</v>
      </c>
      <c r="K23" s="22">
        <f t="shared" si="6"/>
        <v>150000</v>
      </c>
      <c r="L23" s="63">
        <f t="shared" si="7"/>
        <v>5.8840329594969223E-2</v>
      </c>
      <c r="M23" s="55">
        <v>0</v>
      </c>
      <c r="N23" s="65">
        <f t="shared" si="8"/>
        <v>5.8840329594969223E-2</v>
      </c>
      <c r="O23" s="51">
        <v>0</v>
      </c>
      <c r="P23" s="51">
        <v>0</v>
      </c>
      <c r="Q23" s="50">
        <v>0</v>
      </c>
      <c r="R23" s="70">
        <f t="shared" si="2"/>
        <v>0</v>
      </c>
      <c r="S23" s="24">
        <f t="shared" si="9"/>
        <v>150000</v>
      </c>
      <c r="T23" s="53"/>
      <c r="U23" s="53"/>
      <c r="V23" s="53"/>
    </row>
    <row r="24" spans="1:22" x14ac:dyDescent="0.25">
      <c r="A24" s="19">
        <f t="shared" si="10"/>
        <v>15</v>
      </c>
      <c r="B24" s="20" t="s">
        <v>213</v>
      </c>
      <c r="C24" s="21"/>
      <c r="D24" s="22">
        <v>126150</v>
      </c>
      <c r="E24" s="50">
        <v>0</v>
      </c>
      <c r="F24" s="51">
        <v>0</v>
      </c>
      <c r="G24" s="22">
        <f t="shared" si="3"/>
        <v>126150</v>
      </c>
      <c r="H24" s="63">
        <f t="shared" si="4"/>
        <v>4.9484717189369108E-2</v>
      </c>
      <c r="I24" s="22">
        <f t="shared" si="5"/>
        <v>126150</v>
      </c>
      <c r="J24" s="51">
        <v>0</v>
      </c>
      <c r="K24" s="22">
        <f t="shared" si="6"/>
        <v>126150</v>
      </c>
      <c r="L24" s="63">
        <f t="shared" si="7"/>
        <v>4.9484717189369108E-2</v>
      </c>
      <c r="M24" s="55">
        <v>0</v>
      </c>
      <c r="N24" s="65">
        <f t="shared" si="8"/>
        <v>4.9484717189369108E-2</v>
      </c>
      <c r="O24" s="51">
        <v>0</v>
      </c>
      <c r="P24" s="51">
        <v>0</v>
      </c>
      <c r="Q24" s="50">
        <v>0</v>
      </c>
      <c r="R24" s="70">
        <v>0</v>
      </c>
      <c r="S24" s="24">
        <f t="shared" si="9"/>
        <v>126150</v>
      </c>
      <c r="T24" s="53"/>
      <c r="U24" s="53"/>
      <c r="V24" s="53"/>
    </row>
    <row r="25" spans="1:22" x14ac:dyDescent="0.25">
      <c r="A25" s="19">
        <f t="shared" si="10"/>
        <v>16</v>
      </c>
      <c r="B25" s="20" t="s">
        <v>214</v>
      </c>
      <c r="C25" s="21"/>
      <c r="D25" s="22">
        <f>113016-3000-20001-22153-2000-25687</f>
        <v>40175</v>
      </c>
      <c r="E25" s="50">
        <v>0</v>
      </c>
      <c r="F25" s="51">
        <v>0</v>
      </c>
      <c r="G25" s="22">
        <f t="shared" si="3"/>
        <v>40175</v>
      </c>
      <c r="H25" s="63">
        <f t="shared" si="4"/>
        <v>1.5759401609852588E-2</v>
      </c>
      <c r="I25" s="22">
        <f t="shared" si="5"/>
        <v>40175</v>
      </c>
      <c r="J25" s="51">
        <v>0</v>
      </c>
      <c r="K25" s="22">
        <f t="shared" si="6"/>
        <v>40175</v>
      </c>
      <c r="L25" s="63">
        <f t="shared" si="7"/>
        <v>1.5759401609852588E-2</v>
      </c>
      <c r="M25" s="55">
        <v>0</v>
      </c>
      <c r="N25" s="65">
        <f t="shared" si="8"/>
        <v>1.5759401609852588E-2</v>
      </c>
      <c r="O25" s="51">
        <v>0</v>
      </c>
      <c r="P25" s="51">
        <v>0</v>
      </c>
      <c r="Q25" s="50">
        <v>0</v>
      </c>
      <c r="R25" s="70">
        <f t="shared" si="2"/>
        <v>0</v>
      </c>
      <c r="S25" s="24">
        <f t="shared" si="9"/>
        <v>40175</v>
      </c>
      <c r="T25" s="53"/>
      <c r="U25" s="53"/>
      <c r="V25" s="53"/>
    </row>
    <row r="26" spans="1:22" x14ac:dyDescent="0.25">
      <c r="A26" s="19">
        <f t="shared" si="10"/>
        <v>17</v>
      </c>
      <c r="B26" s="20" t="s">
        <v>215</v>
      </c>
      <c r="C26" s="21"/>
      <c r="D26" s="22">
        <v>60000</v>
      </c>
      <c r="E26" s="50">
        <v>0</v>
      </c>
      <c r="F26" s="51">
        <v>0</v>
      </c>
      <c r="G26" s="22">
        <f t="shared" si="3"/>
        <v>60000</v>
      </c>
      <c r="H26" s="63">
        <f t="shared" si="4"/>
        <v>2.3536131837987688E-2</v>
      </c>
      <c r="I26" s="22">
        <f t="shared" si="5"/>
        <v>60000</v>
      </c>
      <c r="J26" s="51">
        <v>0</v>
      </c>
      <c r="K26" s="22">
        <f t="shared" si="6"/>
        <v>60000</v>
      </c>
      <c r="L26" s="63">
        <f t="shared" si="7"/>
        <v>2.3536131837987688E-2</v>
      </c>
      <c r="M26" s="55">
        <v>0</v>
      </c>
      <c r="N26" s="65">
        <f t="shared" si="8"/>
        <v>2.3536131837987688E-2</v>
      </c>
      <c r="O26" s="51">
        <v>0</v>
      </c>
      <c r="P26" s="51">
        <v>0</v>
      </c>
      <c r="Q26" s="50">
        <v>0</v>
      </c>
      <c r="R26" s="70">
        <f t="shared" si="2"/>
        <v>0</v>
      </c>
      <c r="S26" s="24">
        <f t="shared" si="9"/>
        <v>60000</v>
      </c>
      <c r="T26" s="53"/>
      <c r="U26" s="53"/>
      <c r="V26" s="53"/>
    </row>
    <row r="27" spans="1:22" x14ac:dyDescent="0.25">
      <c r="A27" s="19">
        <f t="shared" si="10"/>
        <v>18</v>
      </c>
      <c r="B27" s="20" t="s">
        <v>68</v>
      </c>
      <c r="C27" s="21"/>
      <c r="D27" s="22">
        <f>84077-25000</f>
        <v>59077</v>
      </c>
      <c r="E27" s="50">
        <v>0</v>
      </c>
      <c r="F27" s="51">
        <v>0</v>
      </c>
      <c r="G27" s="22">
        <f t="shared" si="3"/>
        <v>59077</v>
      </c>
      <c r="H27" s="63">
        <f t="shared" si="4"/>
        <v>2.3174067676546641E-2</v>
      </c>
      <c r="I27" s="22">
        <f t="shared" si="5"/>
        <v>59077</v>
      </c>
      <c r="J27" s="51">
        <v>0</v>
      </c>
      <c r="K27" s="22">
        <f t="shared" si="6"/>
        <v>59077</v>
      </c>
      <c r="L27" s="63">
        <f t="shared" si="7"/>
        <v>2.3174067676546641E-2</v>
      </c>
      <c r="M27" s="55">
        <v>0</v>
      </c>
      <c r="N27" s="65">
        <f t="shared" si="8"/>
        <v>2.3174067676546641E-2</v>
      </c>
      <c r="O27" s="51">
        <v>0</v>
      </c>
      <c r="P27" s="51">
        <v>0</v>
      </c>
      <c r="Q27" s="50">
        <v>15000</v>
      </c>
      <c r="R27" s="70">
        <f t="shared" si="2"/>
        <v>25.390591939333412</v>
      </c>
      <c r="S27" s="24">
        <f t="shared" si="9"/>
        <v>59077</v>
      </c>
      <c r="T27" s="53"/>
      <c r="U27" s="53"/>
      <c r="V27" s="53"/>
    </row>
    <row r="28" spans="1:22" x14ac:dyDescent="0.25">
      <c r="A28" s="19">
        <f t="shared" si="10"/>
        <v>19</v>
      </c>
      <c r="B28" s="20" t="s">
        <v>216</v>
      </c>
      <c r="C28" s="21"/>
      <c r="D28" s="22">
        <v>64000</v>
      </c>
      <c r="E28" s="50">
        <v>0</v>
      </c>
      <c r="F28" s="51">
        <v>0</v>
      </c>
      <c r="G28" s="22">
        <f t="shared" si="3"/>
        <v>64000</v>
      </c>
      <c r="H28" s="63">
        <f t="shared" si="4"/>
        <v>2.5105207293853536E-2</v>
      </c>
      <c r="I28" s="22">
        <f t="shared" si="5"/>
        <v>64000</v>
      </c>
      <c r="J28" s="51">
        <v>0</v>
      </c>
      <c r="K28" s="22">
        <f t="shared" si="6"/>
        <v>64000</v>
      </c>
      <c r="L28" s="63">
        <f t="shared" si="7"/>
        <v>2.5105207293853536E-2</v>
      </c>
      <c r="M28" s="55">
        <v>0</v>
      </c>
      <c r="N28" s="65">
        <f t="shared" si="8"/>
        <v>2.5105207293853536E-2</v>
      </c>
      <c r="O28" s="51">
        <v>0</v>
      </c>
      <c r="P28" s="51">
        <v>0</v>
      </c>
      <c r="Q28" s="50">
        <v>0</v>
      </c>
      <c r="R28" s="70">
        <f t="shared" si="2"/>
        <v>0</v>
      </c>
      <c r="S28" s="24">
        <f t="shared" si="9"/>
        <v>64000</v>
      </c>
      <c r="T28" s="53"/>
      <c r="U28" s="53"/>
      <c r="V28" s="53"/>
    </row>
    <row r="29" spans="1:22" x14ac:dyDescent="0.25">
      <c r="A29" s="19">
        <f t="shared" si="10"/>
        <v>20</v>
      </c>
      <c r="B29" s="20" t="s">
        <v>217</v>
      </c>
      <c r="C29" s="21"/>
      <c r="D29" s="22">
        <v>63000</v>
      </c>
      <c r="E29" s="50">
        <v>0</v>
      </c>
      <c r="F29" s="51">
        <v>0</v>
      </c>
      <c r="G29" s="22">
        <f t="shared" si="3"/>
        <v>63000</v>
      </c>
      <c r="H29" s="63">
        <f t="shared" si="4"/>
        <v>2.4712938429887074E-2</v>
      </c>
      <c r="I29" s="22">
        <f t="shared" si="5"/>
        <v>63000</v>
      </c>
      <c r="J29" s="51">
        <v>0</v>
      </c>
      <c r="K29" s="22">
        <f t="shared" si="6"/>
        <v>63000</v>
      </c>
      <c r="L29" s="63">
        <f t="shared" si="7"/>
        <v>2.4712938429887074E-2</v>
      </c>
      <c r="M29" s="55">
        <v>0</v>
      </c>
      <c r="N29" s="65">
        <f t="shared" si="8"/>
        <v>2.4712938429887074E-2</v>
      </c>
      <c r="O29" s="51">
        <v>0</v>
      </c>
      <c r="P29" s="51">
        <v>0</v>
      </c>
      <c r="Q29" s="50">
        <v>0</v>
      </c>
      <c r="R29" s="70">
        <f t="shared" si="2"/>
        <v>0</v>
      </c>
      <c r="S29" s="24">
        <f t="shared" si="9"/>
        <v>63000</v>
      </c>
      <c r="T29" s="53"/>
      <c r="U29" s="53"/>
      <c r="V29" s="53"/>
    </row>
    <row r="30" spans="1:22" x14ac:dyDescent="0.25">
      <c r="A30" s="19">
        <f t="shared" si="10"/>
        <v>21</v>
      </c>
      <c r="B30" s="20" t="s">
        <v>218</v>
      </c>
      <c r="C30" s="21"/>
      <c r="D30" s="22">
        <v>56800</v>
      </c>
      <c r="E30" s="50">
        <v>0</v>
      </c>
      <c r="F30" s="51">
        <v>0</v>
      </c>
      <c r="G30" s="22">
        <f t="shared" si="3"/>
        <v>56800</v>
      </c>
      <c r="H30" s="63">
        <f t="shared" si="4"/>
        <v>2.2280871473295012E-2</v>
      </c>
      <c r="I30" s="22">
        <f t="shared" si="5"/>
        <v>56800</v>
      </c>
      <c r="J30" s="51">
        <v>0</v>
      </c>
      <c r="K30" s="22">
        <f t="shared" si="6"/>
        <v>56800</v>
      </c>
      <c r="L30" s="63">
        <f t="shared" si="7"/>
        <v>2.2280871473295012E-2</v>
      </c>
      <c r="M30" s="55">
        <v>0</v>
      </c>
      <c r="N30" s="65">
        <f t="shared" si="8"/>
        <v>2.2280871473295012E-2</v>
      </c>
      <c r="O30" s="51">
        <v>0</v>
      </c>
      <c r="P30" s="51">
        <v>0</v>
      </c>
      <c r="Q30" s="50">
        <v>0</v>
      </c>
      <c r="R30" s="70">
        <f t="shared" si="2"/>
        <v>0</v>
      </c>
      <c r="S30" s="24">
        <f t="shared" si="9"/>
        <v>56800</v>
      </c>
      <c r="T30" s="53"/>
      <c r="U30" s="53"/>
      <c r="V30" s="53"/>
    </row>
    <row r="31" spans="1:22" x14ac:dyDescent="0.25">
      <c r="A31" s="19">
        <f t="shared" si="10"/>
        <v>22</v>
      </c>
      <c r="B31" s="20" t="s">
        <v>219</v>
      </c>
      <c r="C31" s="21"/>
      <c r="D31" s="22">
        <v>55700</v>
      </c>
      <c r="E31" s="50">
        <v>0</v>
      </c>
      <c r="F31" s="51">
        <v>0</v>
      </c>
      <c r="G31" s="22">
        <f t="shared" si="3"/>
        <v>55700</v>
      </c>
      <c r="H31" s="63">
        <f t="shared" si="4"/>
        <v>2.1849375722931903E-2</v>
      </c>
      <c r="I31" s="22">
        <f t="shared" si="5"/>
        <v>55700</v>
      </c>
      <c r="J31" s="51">
        <v>0</v>
      </c>
      <c r="K31" s="22">
        <f t="shared" si="6"/>
        <v>55700</v>
      </c>
      <c r="L31" s="63">
        <f t="shared" si="7"/>
        <v>2.1849375722931903E-2</v>
      </c>
      <c r="M31" s="55">
        <v>0</v>
      </c>
      <c r="N31" s="65">
        <f t="shared" si="8"/>
        <v>2.1849375722931903E-2</v>
      </c>
      <c r="O31" s="51">
        <v>0</v>
      </c>
      <c r="P31" s="51">
        <v>0</v>
      </c>
      <c r="Q31" s="50">
        <v>0</v>
      </c>
      <c r="R31" s="70">
        <f t="shared" si="2"/>
        <v>0</v>
      </c>
      <c r="S31" s="24">
        <f t="shared" si="9"/>
        <v>55700</v>
      </c>
      <c r="T31" s="53"/>
      <c r="U31" s="53"/>
      <c r="V31" s="53"/>
    </row>
    <row r="32" spans="1:22" x14ac:dyDescent="0.25">
      <c r="A32" s="19">
        <f t="shared" si="10"/>
        <v>23</v>
      </c>
      <c r="B32" s="20" t="s">
        <v>220</v>
      </c>
      <c r="C32" s="21"/>
      <c r="D32" s="22">
        <v>50800</v>
      </c>
      <c r="E32" s="50">
        <v>0</v>
      </c>
      <c r="F32" s="51">
        <v>0</v>
      </c>
      <c r="G32" s="22">
        <f t="shared" si="3"/>
        <v>50800</v>
      </c>
      <c r="H32" s="63">
        <f t="shared" si="4"/>
        <v>1.9927258289496243E-2</v>
      </c>
      <c r="I32" s="22">
        <f t="shared" si="5"/>
        <v>50800</v>
      </c>
      <c r="J32" s="51">
        <v>0</v>
      </c>
      <c r="K32" s="22">
        <f t="shared" si="6"/>
        <v>50800</v>
      </c>
      <c r="L32" s="63">
        <f t="shared" si="7"/>
        <v>1.9927258289496243E-2</v>
      </c>
      <c r="M32" s="55">
        <v>0</v>
      </c>
      <c r="N32" s="65">
        <f t="shared" si="8"/>
        <v>1.9927258289496243E-2</v>
      </c>
      <c r="O32" s="51">
        <v>0</v>
      </c>
      <c r="P32" s="51">
        <v>0</v>
      </c>
      <c r="Q32" s="50">
        <v>0</v>
      </c>
      <c r="R32" s="70">
        <f t="shared" si="2"/>
        <v>0</v>
      </c>
      <c r="S32" s="24">
        <f t="shared" si="9"/>
        <v>50800</v>
      </c>
      <c r="T32" s="53"/>
      <c r="U32" s="53"/>
      <c r="V32" s="53"/>
    </row>
    <row r="33" spans="1:22" x14ac:dyDescent="0.25">
      <c r="A33" s="19">
        <f t="shared" si="10"/>
        <v>24</v>
      </c>
      <c r="B33" s="20" t="s">
        <v>221</v>
      </c>
      <c r="C33" s="21"/>
      <c r="D33" s="22">
        <v>40170</v>
      </c>
      <c r="E33" s="50">
        <v>0</v>
      </c>
      <c r="F33" s="51">
        <v>0</v>
      </c>
      <c r="G33" s="22">
        <f t="shared" si="3"/>
        <v>40170</v>
      </c>
      <c r="H33" s="63">
        <f t="shared" si="4"/>
        <v>1.5757440265532757E-2</v>
      </c>
      <c r="I33" s="22">
        <f t="shared" si="5"/>
        <v>40170</v>
      </c>
      <c r="J33" s="51">
        <v>0</v>
      </c>
      <c r="K33" s="22">
        <f t="shared" si="6"/>
        <v>40170</v>
      </c>
      <c r="L33" s="63">
        <f t="shared" si="7"/>
        <v>1.5757440265532757E-2</v>
      </c>
      <c r="M33" s="55">
        <v>0</v>
      </c>
      <c r="N33" s="65">
        <f t="shared" si="8"/>
        <v>1.5757440265532757E-2</v>
      </c>
      <c r="O33" s="51">
        <v>0</v>
      </c>
      <c r="P33" s="51">
        <v>0</v>
      </c>
      <c r="Q33" s="50">
        <v>0</v>
      </c>
      <c r="R33" s="70">
        <f t="shared" si="2"/>
        <v>0</v>
      </c>
      <c r="S33" s="24">
        <f t="shared" si="9"/>
        <v>40170</v>
      </c>
      <c r="T33" s="53"/>
      <c r="U33" s="53"/>
      <c r="V33" s="53"/>
    </row>
    <row r="34" spans="1:22" x14ac:dyDescent="0.25">
      <c r="A34" s="19">
        <f t="shared" si="10"/>
        <v>25</v>
      </c>
      <c r="B34" s="20" t="s">
        <v>69</v>
      </c>
      <c r="C34" s="21"/>
      <c r="D34" s="22">
        <v>40000</v>
      </c>
      <c r="E34" s="50">
        <v>0</v>
      </c>
      <c r="F34" s="51">
        <v>0</v>
      </c>
      <c r="G34" s="22">
        <f t="shared" si="3"/>
        <v>40000</v>
      </c>
      <c r="H34" s="63">
        <f t="shared" si="4"/>
        <v>1.5690754558658458E-2</v>
      </c>
      <c r="I34" s="22">
        <f t="shared" si="5"/>
        <v>40000</v>
      </c>
      <c r="J34" s="51">
        <v>0</v>
      </c>
      <c r="K34" s="22">
        <f t="shared" si="6"/>
        <v>40000</v>
      </c>
      <c r="L34" s="63">
        <f t="shared" si="7"/>
        <v>1.5690754558658458E-2</v>
      </c>
      <c r="M34" s="55">
        <v>0</v>
      </c>
      <c r="N34" s="65">
        <f t="shared" si="8"/>
        <v>1.5690754558658458E-2</v>
      </c>
      <c r="O34" s="51">
        <v>0</v>
      </c>
      <c r="P34" s="51">
        <v>0</v>
      </c>
      <c r="Q34" s="50">
        <v>0</v>
      </c>
      <c r="R34" s="70">
        <f t="shared" si="2"/>
        <v>0</v>
      </c>
      <c r="S34" s="24">
        <f t="shared" si="9"/>
        <v>40000</v>
      </c>
      <c r="T34" s="53"/>
      <c r="U34" s="53"/>
      <c r="V34" s="53"/>
    </row>
    <row r="35" spans="1:22" x14ac:dyDescent="0.25">
      <c r="A35" s="19">
        <f t="shared" si="10"/>
        <v>26</v>
      </c>
      <c r="B35" s="20" t="s">
        <v>70</v>
      </c>
      <c r="C35" s="21"/>
      <c r="D35" s="22">
        <v>25600</v>
      </c>
      <c r="E35" s="50">
        <v>0</v>
      </c>
      <c r="F35" s="51">
        <v>0</v>
      </c>
      <c r="G35" s="22">
        <f t="shared" si="3"/>
        <v>25600</v>
      </c>
      <c r="H35" s="63">
        <f t="shared" si="4"/>
        <v>1.0042082917541412E-2</v>
      </c>
      <c r="I35" s="22">
        <f t="shared" si="5"/>
        <v>25600</v>
      </c>
      <c r="J35" s="51">
        <v>0</v>
      </c>
      <c r="K35" s="22">
        <f t="shared" si="6"/>
        <v>25600</v>
      </c>
      <c r="L35" s="63">
        <f t="shared" si="7"/>
        <v>1.0042082917541412E-2</v>
      </c>
      <c r="M35" s="55">
        <v>0</v>
      </c>
      <c r="N35" s="65">
        <f t="shared" si="8"/>
        <v>1.0042082917541412E-2</v>
      </c>
      <c r="O35" s="51">
        <v>0</v>
      </c>
      <c r="P35" s="51">
        <v>0</v>
      </c>
      <c r="Q35" s="50">
        <v>0</v>
      </c>
      <c r="R35" s="70">
        <f t="shared" si="2"/>
        <v>0</v>
      </c>
      <c r="S35" s="24">
        <f t="shared" si="9"/>
        <v>25600</v>
      </c>
      <c r="T35" s="53"/>
      <c r="U35" s="53"/>
      <c r="V35" s="53"/>
    </row>
    <row r="36" spans="1:22" x14ac:dyDescent="0.25">
      <c r="A36" s="19">
        <f t="shared" si="10"/>
        <v>27</v>
      </c>
      <c r="B36" s="20" t="s">
        <v>71</v>
      </c>
      <c r="C36" s="21"/>
      <c r="D36" s="22">
        <v>18240</v>
      </c>
      <c r="E36" s="50">
        <v>0</v>
      </c>
      <c r="F36" s="51">
        <v>0</v>
      </c>
      <c r="G36" s="22">
        <f t="shared" si="3"/>
        <v>18240</v>
      </c>
      <c r="H36" s="63">
        <f t="shared" si="4"/>
        <v>7.1549840787482567E-3</v>
      </c>
      <c r="I36" s="22">
        <f t="shared" si="5"/>
        <v>18240</v>
      </c>
      <c r="J36" s="51">
        <v>0</v>
      </c>
      <c r="K36" s="22">
        <f t="shared" si="6"/>
        <v>18240</v>
      </c>
      <c r="L36" s="63">
        <f t="shared" si="7"/>
        <v>7.1549840787482567E-3</v>
      </c>
      <c r="M36" s="55">
        <v>0</v>
      </c>
      <c r="N36" s="65">
        <f t="shared" si="8"/>
        <v>7.1549840787482567E-3</v>
      </c>
      <c r="O36" s="51">
        <v>0</v>
      </c>
      <c r="P36" s="51">
        <v>0</v>
      </c>
      <c r="Q36" s="50">
        <v>0</v>
      </c>
      <c r="R36" s="70">
        <f t="shared" si="2"/>
        <v>0</v>
      </c>
      <c r="S36" s="24">
        <f t="shared" si="9"/>
        <v>18240</v>
      </c>
      <c r="T36" s="53"/>
      <c r="U36" s="53"/>
      <c r="V36" s="53"/>
    </row>
    <row r="37" spans="1:22" x14ac:dyDescent="0.25">
      <c r="A37" s="19">
        <f t="shared" si="10"/>
        <v>28</v>
      </c>
      <c r="B37" s="20" t="s">
        <v>222</v>
      </c>
      <c r="C37" s="21"/>
      <c r="D37" s="22">
        <f>10500-500</f>
        <v>10000</v>
      </c>
      <c r="E37" s="50">
        <v>0</v>
      </c>
      <c r="F37" s="51">
        <v>0</v>
      </c>
      <c r="G37" s="22">
        <f t="shared" si="3"/>
        <v>10000</v>
      </c>
      <c r="H37" s="63">
        <f t="shared" si="4"/>
        <v>3.9226886396646144E-3</v>
      </c>
      <c r="I37" s="22">
        <f t="shared" si="5"/>
        <v>10000</v>
      </c>
      <c r="J37" s="51">
        <v>0</v>
      </c>
      <c r="K37" s="22">
        <f t="shared" si="6"/>
        <v>10000</v>
      </c>
      <c r="L37" s="63">
        <f t="shared" si="7"/>
        <v>3.9226886396646144E-3</v>
      </c>
      <c r="M37" s="55">
        <v>0</v>
      </c>
      <c r="N37" s="65">
        <f t="shared" si="8"/>
        <v>3.9226886396646144E-3</v>
      </c>
      <c r="O37" s="51">
        <v>0</v>
      </c>
      <c r="P37" s="51">
        <v>0</v>
      </c>
      <c r="Q37" s="50">
        <v>0</v>
      </c>
      <c r="R37" s="70">
        <f t="shared" si="2"/>
        <v>0</v>
      </c>
      <c r="S37" s="24">
        <f t="shared" si="9"/>
        <v>10000</v>
      </c>
      <c r="T37" s="53"/>
      <c r="U37" s="53"/>
      <c r="V37" s="53"/>
    </row>
    <row r="38" spans="1:22" x14ac:dyDescent="0.25">
      <c r="A38" s="19">
        <f t="shared" si="10"/>
        <v>29</v>
      </c>
      <c r="B38" s="20" t="s">
        <v>72</v>
      </c>
      <c r="C38" s="21"/>
      <c r="D38" s="22">
        <v>1750</v>
      </c>
      <c r="E38" s="50">
        <v>0</v>
      </c>
      <c r="F38" s="51">
        <v>0</v>
      </c>
      <c r="G38" s="22">
        <f t="shared" si="3"/>
        <v>1750</v>
      </c>
      <c r="H38" s="63">
        <f t="shared" si="4"/>
        <v>6.8647051194130749E-4</v>
      </c>
      <c r="I38" s="22">
        <f t="shared" si="5"/>
        <v>1750</v>
      </c>
      <c r="J38" s="51">
        <v>0</v>
      </c>
      <c r="K38" s="22">
        <f t="shared" si="6"/>
        <v>1750</v>
      </c>
      <c r="L38" s="63">
        <f t="shared" si="7"/>
        <v>6.8647051194130749E-4</v>
      </c>
      <c r="M38" s="55">
        <v>0</v>
      </c>
      <c r="N38" s="65">
        <f t="shared" si="8"/>
        <v>6.8647051194130749E-4</v>
      </c>
      <c r="O38" s="51">
        <v>0</v>
      </c>
      <c r="P38" s="51">
        <v>0</v>
      </c>
      <c r="Q38" s="50">
        <v>0</v>
      </c>
      <c r="R38" s="70">
        <f t="shared" si="2"/>
        <v>0</v>
      </c>
      <c r="S38" s="24">
        <f t="shared" si="9"/>
        <v>1750</v>
      </c>
      <c r="T38" s="53"/>
      <c r="U38" s="53"/>
      <c r="V38" s="53"/>
    </row>
    <row r="39" spans="1:22" x14ac:dyDescent="0.25">
      <c r="A39" s="19">
        <f t="shared" si="10"/>
        <v>30</v>
      </c>
      <c r="B39" s="20" t="s">
        <v>223</v>
      </c>
      <c r="C39" s="21"/>
      <c r="D39" s="22">
        <f>612+100</f>
        <v>712</v>
      </c>
      <c r="E39" s="50">
        <v>0</v>
      </c>
      <c r="F39" s="51">
        <v>0</v>
      </c>
      <c r="G39" s="22">
        <f t="shared" si="3"/>
        <v>712</v>
      </c>
      <c r="H39" s="63">
        <f t="shared" si="4"/>
        <v>2.7929543114412056E-4</v>
      </c>
      <c r="I39" s="22">
        <f t="shared" si="5"/>
        <v>712</v>
      </c>
      <c r="J39" s="51">
        <v>0</v>
      </c>
      <c r="K39" s="22">
        <f t="shared" si="6"/>
        <v>712</v>
      </c>
      <c r="L39" s="63">
        <f t="shared" si="7"/>
        <v>2.7929543114412056E-4</v>
      </c>
      <c r="M39" s="55">
        <v>0</v>
      </c>
      <c r="N39" s="65">
        <f t="shared" si="8"/>
        <v>2.7929543114412056E-4</v>
      </c>
      <c r="O39" s="51">
        <v>0</v>
      </c>
      <c r="P39" s="51">
        <v>0</v>
      </c>
      <c r="Q39" s="50">
        <v>0</v>
      </c>
      <c r="R39" s="70">
        <f t="shared" si="2"/>
        <v>0</v>
      </c>
      <c r="S39" s="24">
        <f t="shared" si="9"/>
        <v>712</v>
      </c>
      <c r="T39" s="53"/>
      <c r="U39" s="53"/>
      <c r="V39" s="53"/>
    </row>
    <row r="40" spans="1:22" x14ac:dyDescent="0.25">
      <c r="A40" s="19">
        <f t="shared" si="10"/>
        <v>31</v>
      </c>
      <c r="B40" s="20" t="s">
        <v>73</v>
      </c>
      <c r="C40" s="21"/>
      <c r="D40" s="22">
        <f>320674+26000-8666-64045-18000-236589-4000-2000</f>
        <v>13374</v>
      </c>
      <c r="E40" s="50">
        <v>0</v>
      </c>
      <c r="F40" s="51">
        <v>0</v>
      </c>
      <c r="G40" s="22">
        <f t="shared" si="3"/>
        <v>13374</v>
      </c>
      <c r="H40" s="63">
        <f t="shared" si="4"/>
        <v>5.2462037866874553E-3</v>
      </c>
      <c r="I40" s="22">
        <f t="shared" si="5"/>
        <v>13374</v>
      </c>
      <c r="J40" s="51">
        <v>0</v>
      </c>
      <c r="K40" s="22">
        <f t="shared" si="6"/>
        <v>13374</v>
      </c>
      <c r="L40" s="63">
        <f t="shared" si="7"/>
        <v>5.2462037866874553E-3</v>
      </c>
      <c r="M40" s="55">
        <v>0</v>
      </c>
      <c r="N40" s="65">
        <f t="shared" si="8"/>
        <v>5.2462037866874553E-3</v>
      </c>
      <c r="O40" s="51">
        <v>0</v>
      </c>
      <c r="P40" s="51">
        <v>0</v>
      </c>
      <c r="Q40" s="50">
        <v>0</v>
      </c>
      <c r="R40" s="70">
        <f t="shared" si="2"/>
        <v>0</v>
      </c>
      <c r="S40" s="24">
        <f>K40-374</f>
        <v>13000</v>
      </c>
      <c r="T40" s="53"/>
      <c r="U40" s="53"/>
      <c r="V40" s="53"/>
    </row>
    <row r="41" spans="1:22" x14ac:dyDescent="0.25">
      <c r="A41" s="19">
        <f t="shared" si="10"/>
        <v>32</v>
      </c>
      <c r="B41" s="20" t="s">
        <v>224</v>
      </c>
      <c r="C41" s="21"/>
      <c r="D41" s="22">
        <v>267519</v>
      </c>
      <c r="E41" s="50">
        <v>0</v>
      </c>
      <c r="F41" s="51">
        <v>0</v>
      </c>
      <c r="G41" s="22">
        <f t="shared" si="3"/>
        <v>267519</v>
      </c>
      <c r="H41" s="63">
        <f t="shared" si="4"/>
        <v>0.10493937421944381</v>
      </c>
      <c r="I41" s="22">
        <f t="shared" si="5"/>
        <v>267519</v>
      </c>
      <c r="J41" s="51">
        <v>0</v>
      </c>
      <c r="K41" s="22">
        <f t="shared" si="6"/>
        <v>267519</v>
      </c>
      <c r="L41" s="63">
        <f t="shared" si="7"/>
        <v>0.10493937421944381</v>
      </c>
      <c r="M41" s="55">
        <v>0</v>
      </c>
      <c r="N41" s="65">
        <f t="shared" si="8"/>
        <v>0.10493937421944381</v>
      </c>
      <c r="O41" s="51">
        <v>0</v>
      </c>
      <c r="P41" s="51">
        <v>0</v>
      </c>
      <c r="Q41" s="50">
        <v>0</v>
      </c>
      <c r="R41" s="70">
        <f t="shared" si="2"/>
        <v>0</v>
      </c>
      <c r="S41" s="24">
        <f t="shared" ref="S41" si="11">K41</f>
        <v>267519</v>
      </c>
      <c r="T41" s="53"/>
      <c r="U41" s="53"/>
      <c r="V41" s="53"/>
    </row>
    <row r="42" spans="1:22" x14ac:dyDescent="0.25">
      <c r="A42" s="19">
        <f t="shared" si="10"/>
        <v>33</v>
      </c>
      <c r="B42" s="20" t="s">
        <v>225</v>
      </c>
      <c r="C42" s="21"/>
      <c r="D42" s="22">
        <v>316160</v>
      </c>
      <c r="E42" s="50">
        <v>0</v>
      </c>
      <c r="F42" s="51">
        <v>0</v>
      </c>
      <c r="G42" s="22">
        <f t="shared" si="3"/>
        <v>316160</v>
      </c>
      <c r="H42" s="63">
        <f t="shared" si="4"/>
        <v>0.12401972403163644</v>
      </c>
      <c r="I42" s="22">
        <f t="shared" si="5"/>
        <v>316160</v>
      </c>
      <c r="J42" s="51">
        <v>0</v>
      </c>
      <c r="K42" s="22">
        <f t="shared" si="6"/>
        <v>316160</v>
      </c>
      <c r="L42" s="63">
        <f t="shared" si="7"/>
        <v>0.12401972403163644</v>
      </c>
      <c r="M42" s="55">
        <v>0</v>
      </c>
      <c r="N42" s="65">
        <f t="shared" si="8"/>
        <v>0.12401972403163644</v>
      </c>
      <c r="O42" s="51">
        <v>0</v>
      </c>
      <c r="P42" s="51">
        <v>0</v>
      </c>
      <c r="Q42" s="50">
        <v>0</v>
      </c>
      <c r="R42" s="70">
        <f t="shared" si="2"/>
        <v>0</v>
      </c>
      <c r="S42" s="24">
        <f t="shared" si="9"/>
        <v>316160</v>
      </c>
      <c r="T42" s="53"/>
      <c r="U42" s="53"/>
      <c r="V42" s="53"/>
    </row>
    <row r="43" spans="1:22" x14ac:dyDescent="0.25">
      <c r="A43" s="9" t="s">
        <v>74</v>
      </c>
      <c r="B43" s="7" t="s">
        <v>75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64">
        <v>0</v>
      </c>
      <c r="I43" s="17">
        <v>0</v>
      </c>
      <c r="J43" s="17">
        <v>0</v>
      </c>
      <c r="K43" s="17">
        <v>0</v>
      </c>
      <c r="L43" s="64">
        <f t="shared" si="7"/>
        <v>0</v>
      </c>
      <c r="M43" s="17">
        <v>0</v>
      </c>
      <c r="N43" s="64">
        <f t="shared" si="8"/>
        <v>0</v>
      </c>
      <c r="O43" s="17">
        <v>0</v>
      </c>
      <c r="P43" s="17">
        <v>0</v>
      </c>
      <c r="Q43" s="17">
        <v>0</v>
      </c>
      <c r="R43" s="69"/>
      <c r="S43" s="17">
        <v>0</v>
      </c>
      <c r="T43" s="49"/>
      <c r="U43" s="49"/>
      <c r="V43" s="49"/>
    </row>
    <row r="44" spans="1:22" x14ac:dyDescent="0.25">
      <c r="A44" s="9" t="s">
        <v>76</v>
      </c>
      <c r="B44" s="7" t="s">
        <v>77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64">
        <v>0</v>
      </c>
      <c r="I44" s="17">
        <v>0</v>
      </c>
      <c r="J44" s="17">
        <v>0</v>
      </c>
      <c r="K44" s="17">
        <v>0</v>
      </c>
      <c r="L44" s="64">
        <f t="shared" si="7"/>
        <v>0</v>
      </c>
      <c r="M44" s="17">
        <v>0</v>
      </c>
      <c r="N44" s="64">
        <f t="shared" si="8"/>
        <v>0</v>
      </c>
      <c r="O44" s="17">
        <v>0</v>
      </c>
      <c r="P44" s="17">
        <v>0</v>
      </c>
      <c r="Q44" s="17">
        <v>0</v>
      </c>
      <c r="R44" s="69"/>
      <c r="S44" s="17">
        <v>0</v>
      </c>
      <c r="T44" s="49"/>
      <c r="U44" s="49"/>
      <c r="V44" s="49"/>
    </row>
    <row r="45" spans="1:22" x14ac:dyDescent="0.25">
      <c r="A45" s="9" t="s">
        <v>78</v>
      </c>
      <c r="B45" s="7" t="s">
        <v>79</v>
      </c>
      <c r="C45" s="17">
        <f>C46+C50+C53</f>
        <v>7</v>
      </c>
      <c r="D45" s="17">
        <f t="shared" ref="D45:V45" si="12">D46+D50+D53</f>
        <v>35171199</v>
      </c>
      <c r="E45" s="17">
        <f t="shared" si="12"/>
        <v>0</v>
      </c>
      <c r="F45" s="17">
        <f t="shared" si="12"/>
        <v>0</v>
      </c>
      <c r="G45" s="17">
        <f t="shared" si="12"/>
        <v>35171199</v>
      </c>
      <c r="H45" s="64">
        <f t="shared" si="12"/>
        <v>13.796566276068345</v>
      </c>
      <c r="I45" s="17">
        <f t="shared" si="12"/>
        <v>35171199</v>
      </c>
      <c r="J45" s="17">
        <f t="shared" si="12"/>
        <v>0</v>
      </c>
      <c r="K45" s="17">
        <f t="shared" si="12"/>
        <v>35171199</v>
      </c>
      <c r="L45" s="64">
        <f t="shared" si="7"/>
        <v>13.796566276068345</v>
      </c>
      <c r="M45" s="17">
        <f t="shared" si="12"/>
        <v>0</v>
      </c>
      <c r="N45" s="64">
        <f t="shared" si="8"/>
        <v>13.796566276068345</v>
      </c>
      <c r="O45" s="17">
        <f t="shared" si="12"/>
        <v>0</v>
      </c>
      <c r="P45" s="17">
        <f t="shared" si="12"/>
        <v>0</v>
      </c>
      <c r="Q45" s="17">
        <f t="shared" si="12"/>
        <v>0</v>
      </c>
      <c r="R45" s="64">
        <f t="shared" si="12"/>
        <v>0</v>
      </c>
      <c r="S45" s="17">
        <f t="shared" si="12"/>
        <v>35171199</v>
      </c>
      <c r="T45" s="17">
        <f t="shared" si="12"/>
        <v>0</v>
      </c>
      <c r="U45" s="17">
        <f t="shared" si="12"/>
        <v>0</v>
      </c>
      <c r="V45" s="17">
        <f t="shared" si="12"/>
        <v>0</v>
      </c>
    </row>
    <row r="46" spans="1:22" x14ac:dyDescent="0.25">
      <c r="A46" s="9" t="s">
        <v>226</v>
      </c>
      <c r="B46" s="7" t="s">
        <v>80</v>
      </c>
      <c r="C46" s="17">
        <f>SUM(C47:C49)</f>
        <v>3</v>
      </c>
      <c r="D46" s="17">
        <f>D47+D48+D49</f>
        <v>31422089</v>
      </c>
      <c r="E46" s="17">
        <f>SUM(E47:E51)</f>
        <v>0</v>
      </c>
      <c r="F46" s="17">
        <f>SUM(F47:F51)</f>
        <v>0</v>
      </c>
      <c r="G46" s="17">
        <f>G47++G48+G49</f>
        <v>31422089</v>
      </c>
      <c r="H46" s="64">
        <f>SUM(H47+H48+H49)</f>
        <v>12.325907155483044</v>
      </c>
      <c r="I46" s="17">
        <f>I47+I48+I49</f>
        <v>31422089</v>
      </c>
      <c r="J46" s="17">
        <f t="shared" ref="J46" si="13">SUM(J47:J51)</f>
        <v>0</v>
      </c>
      <c r="K46" s="17">
        <f>K47+K48+K49</f>
        <v>31422089</v>
      </c>
      <c r="L46" s="64">
        <f t="shared" si="7"/>
        <v>12.325907155483044</v>
      </c>
      <c r="M46" s="56"/>
      <c r="N46" s="64">
        <f t="shared" si="8"/>
        <v>12.325907155483044</v>
      </c>
      <c r="O46" s="17">
        <f t="shared" ref="O46:P46" si="14">SUM(O47:O51)</f>
        <v>0</v>
      </c>
      <c r="P46" s="17">
        <f t="shared" si="14"/>
        <v>0</v>
      </c>
      <c r="Q46" s="56">
        <v>0</v>
      </c>
      <c r="R46" s="69">
        <f t="shared" si="2"/>
        <v>0</v>
      </c>
      <c r="S46" s="17">
        <f>SUM(S47:S49)</f>
        <v>31422089</v>
      </c>
      <c r="T46" s="49"/>
      <c r="U46" s="49"/>
      <c r="V46" s="49"/>
    </row>
    <row r="47" spans="1:22" x14ac:dyDescent="0.25">
      <c r="A47" s="27"/>
      <c r="B47" s="28" t="s">
        <v>227</v>
      </c>
      <c r="C47" s="22">
        <v>1</v>
      </c>
      <c r="D47" s="22">
        <v>26995200</v>
      </c>
      <c r="E47" s="51">
        <v>0</v>
      </c>
      <c r="F47" s="51">
        <v>0</v>
      </c>
      <c r="G47" s="22">
        <f t="shared" ref="G47:G48" si="15">D47</f>
        <v>26995200</v>
      </c>
      <c r="H47" s="65">
        <f t="shared" ref="H47:H55" si="16">G47/254927192*100</f>
        <v>10.58937643654742</v>
      </c>
      <c r="I47" s="22">
        <f t="shared" ref="I47:I49" si="17">G47</f>
        <v>26995200</v>
      </c>
      <c r="J47" s="51">
        <v>0</v>
      </c>
      <c r="K47" s="22">
        <f t="shared" ref="K47:K49" si="18">I47</f>
        <v>26995200</v>
      </c>
      <c r="L47" s="65">
        <f t="shared" si="7"/>
        <v>10.58937643654742</v>
      </c>
      <c r="M47" s="50"/>
      <c r="N47" s="65">
        <f t="shared" si="8"/>
        <v>10.58937643654742</v>
      </c>
      <c r="O47" s="51">
        <v>0</v>
      </c>
      <c r="P47" s="51">
        <v>0</v>
      </c>
      <c r="Q47" s="51">
        <v>0</v>
      </c>
      <c r="R47" s="69">
        <f t="shared" si="2"/>
        <v>0</v>
      </c>
      <c r="S47" s="24">
        <f t="shared" ref="S47" si="19">K47</f>
        <v>26995200</v>
      </c>
      <c r="T47" s="53"/>
      <c r="U47" s="53"/>
      <c r="V47" s="53"/>
    </row>
    <row r="48" spans="1:22" x14ac:dyDescent="0.25">
      <c r="A48" s="27"/>
      <c r="B48" s="28" t="s">
        <v>228</v>
      </c>
      <c r="C48" s="22">
        <v>1</v>
      </c>
      <c r="D48" s="22">
        <v>4026889</v>
      </c>
      <c r="E48" s="51">
        <v>0</v>
      </c>
      <c r="F48" s="51">
        <v>0</v>
      </c>
      <c r="G48" s="22">
        <f t="shared" si="15"/>
        <v>4026889</v>
      </c>
      <c r="H48" s="65">
        <f t="shared" si="16"/>
        <v>1.5796231733490402</v>
      </c>
      <c r="I48" s="22">
        <f t="shared" si="17"/>
        <v>4026889</v>
      </c>
      <c r="J48" s="51">
        <v>0</v>
      </c>
      <c r="K48" s="22">
        <f t="shared" si="18"/>
        <v>4026889</v>
      </c>
      <c r="L48" s="65">
        <f t="shared" si="7"/>
        <v>1.5796231733490402</v>
      </c>
      <c r="M48" s="50"/>
      <c r="N48" s="65">
        <f t="shared" si="8"/>
        <v>1.5796231733490402</v>
      </c>
      <c r="O48" s="51">
        <v>0</v>
      </c>
      <c r="P48" s="51">
        <v>0</v>
      </c>
      <c r="Q48" s="51">
        <v>0</v>
      </c>
      <c r="R48" s="69">
        <f t="shared" si="2"/>
        <v>0</v>
      </c>
      <c r="S48" s="29">
        <f>K48</f>
        <v>4026889</v>
      </c>
      <c r="T48" s="53"/>
      <c r="U48" s="53"/>
      <c r="V48" s="53"/>
    </row>
    <row r="49" spans="1:22" x14ac:dyDescent="0.25">
      <c r="A49" s="27"/>
      <c r="B49" s="28" t="s">
        <v>229</v>
      </c>
      <c r="C49" s="22">
        <v>1</v>
      </c>
      <c r="D49" s="22">
        <v>400000</v>
      </c>
      <c r="E49" s="51">
        <v>0</v>
      </c>
      <c r="F49" s="51">
        <v>0</v>
      </c>
      <c r="G49" s="23">
        <v>400000</v>
      </c>
      <c r="H49" s="65">
        <f t="shared" si="16"/>
        <v>0.15690754558658457</v>
      </c>
      <c r="I49" s="22">
        <f t="shared" si="17"/>
        <v>400000</v>
      </c>
      <c r="J49" s="51">
        <v>0</v>
      </c>
      <c r="K49" s="22">
        <f t="shared" si="18"/>
        <v>400000</v>
      </c>
      <c r="L49" s="65">
        <f t="shared" si="7"/>
        <v>0.15690754558658457</v>
      </c>
      <c r="M49" s="50"/>
      <c r="N49" s="65">
        <f t="shared" si="8"/>
        <v>0.15690754558658457</v>
      </c>
      <c r="O49" s="51">
        <v>0</v>
      </c>
      <c r="P49" s="51">
        <v>0</v>
      </c>
      <c r="Q49" s="51">
        <v>0</v>
      </c>
      <c r="R49" s="69">
        <f t="shared" si="2"/>
        <v>0</v>
      </c>
      <c r="S49" s="29">
        <f>K49</f>
        <v>400000</v>
      </c>
      <c r="T49" s="53"/>
      <c r="U49" s="53"/>
      <c r="V49" s="53"/>
    </row>
    <row r="50" spans="1:22" x14ac:dyDescent="0.25">
      <c r="A50" s="9" t="s">
        <v>230</v>
      </c>
      <c r="B50" s="30" t="s">
        <v>231</v>
      </c>
      <c r="C50" s="17">
        <f>SUM(C51:C52)</f>
        <v>2</v>
      </c>
      <c r="D50" s="17">
        <f>D51+D52</f>
        <v>350624</v>
      </c>
      <c r="E50" s="17">
        <f>SUM(E51:E55)</f>
        <v>0</v>
      </c>
      <c r="F50" s="17">
        <f>SUM(F51:F55)</f>
        <v>0</v>
      </c>
      <c r="G50" s="17">
        <f>G51++G52</f>
        <v>350624</v>
      </c>
      <c r="H50" s="64">
        <f>SUM(H51+H52)</f>
        <v>0.13753887815937657</v>
      </c>
      <c r="I50" s="17">
        <f>I51+I52</f>
        <v>350624</v>
      </c>
      <c r="J50" s="17">
        <f t="shared" ref="J50" si="20">SUM(J51:J55)</f>
        <v>0</v>
      </c>
      <c r="K50" s="17">
        <f>K51+K52</f>
        <v>350624</v>
      </c>
      <c r="L50" s="64">
        <f t="shared" si="7"/>
        <v>0.13753887815937657</v>
      </c>
      <c r="M50" s="56"/>
      <c r="N50" s="64">
        <f t="shared" si="8"/>
        <v>0.13753887815937657</v>
      </c>
      <c r="O50" s="17">
        <f t="shared" ref="O50:P50" si="21">SUM(O51:O55)</f>
        <v>0</v>
      </c>
      <c r="P50" s="17">
        <f t="shared" si="21"/>
        <v>0</v>
      </c>
      <c r="Q50" s="56">
        <v>0</v>
      </c>
      <c r="R50" s="69">
        <f t="shared" si="2"/>
        <v>0</v>
      </c>
      <c r="S50" s="17">
        <f>SUM(S51:S52)</f>
        <v>350624</v>
      </c>
      <c r="T50" s="49"/>
      <c r="U50" s="49"/>
      <c r="V50" s="49"/>
    </row>
    <row r="51" spans="1:22" x14ac:dyDescent="0.25">
      <c r="A51" s="27"/>
      <c r="B51" s="28" t="s">
        <v>81</v>
      </c>
      <c r="C51" s="22">
        <v>1</v>
      </c>
      <c r="D51" s="22">
        <v>290624</v>
      </c>
      <c r="E51" s="51">
        <v>0</v>
      </c>
      <c r="F51" s="51">
        <v>0</v>
      </c>
      <c r="G51" s="22">
        <f t="shared" ref="G51:G52" si="22">D51</f>
        <v>290624</v>
      </c>
      <c r="H51" s="65">
        <f t="shared" si="16"/>
        <v>0.11400274632138889</v>
      </c>
      <c r="I51" s="22">
        <f t="shared" ref="I51:I52" si="23">G51</f>
        <v>290624</v>
      </c>
      <c r="J51" s="51">
        <v>0</v>
      </c>
      <c r="K51" s="22">
        <f t="shared" ref="K51:K52" si="24">I51</f>
        <v>290624</v>
      </c>
      <c r="L51" s="65">
        <f t="shared" si="7"/>
        <v>0.11400274632138889</v>
      </c>
      <c r="M51" s="50"/>
      <c r="N51" s="65">
        <f t="shared" si="8"/>
        <v>0.11400274632138889</v>
      </c>
      <c r="O51" s="51">
        <v>0</v>
      </c>
      <c r="P51" s="51">
        <v>0</v>
      </c>
      <c r="Q51" s="51">
        <v>0</v>
      </c>
      <c r="R51" s="69">
        <f t="shared" si="2"/>
        <v>0</v>
      </c>
      <c r="S51" s="24">
        <f t="shared" ref="S51:S52" si="25">K51</f>
        <v>290624</v>
      </c>
      <c r="T51" s="53"/>
      <c r="U51" s="53"/>
      <c r="V51" s="53"/>
    </row>
    <row r="52" spans="1:22" x14ac:dyDescent="0.25">
      <c r="A52" s="27"/>
      <c r="B52" s="28" t="s">
        <v>232</v>
      </c>
      <c r="C52" s="22">
        <v>1</v>
      </c>
      <c r="D52" s="22">
        <f>25000+10000+25000</f>
        <v>60000</v>
      </c>
      <c r="E52" s="51">
        <v>0</v>
      </c>
      <c r="F52" s="51">
        <v>0</v>
      </c>
      <c r="G52" s="22">
        <f t="shared" si="22"/>
        <v>60000</v>
      </c>
      <c r="H52" s="65">
        <f t="shared" si="16"/>
        <v>2.3536131837987688E-2</v>
      </c>
      <c r="I52" s="22">
        <f t="shared" si="23"/>
        <v>60000</v>
      </c>
      <c r="J52" s="51">
        <v>0</v>
      </c>
      <c r="K52" s="22">
        <f t="shared" si="24"/>
        <v>60000</v>
      </c>
      <c r="L52" s="65">
        <f t="shared" si="7"/>
        <v>2.3536131837987688E-2</v>
      </c>
      <c r="M52" s="50"/>
      <c r="N52" s="65">
        <f t="shared" si="8"/>
        <v>2.3536131837987688E-2</v>
      </c>
      <c r="O52" s="51">
        <v>0</v>
      </c>
      <c r="P52" s="51">
        <v>0</v>
      </c>
      <c r="Q52" s="51">
        <v>0</v>
      </c>
      <c r="R52" s="69">
        <f t="shared" si="2"/>
        <v>0</v>
      </c>
      <c r="S52" s="24">
        <f t="shared" si="25"/>
        <v>60000</v>
      </c>
      <c r="T52" s="53"/>
      <c r="U52" s="53"/>
      <c r="V52" s="53"/>
    </row>
    <row r="53" spans="1:22" x14ac:dyDescent="0.25">
      <c r="A53" s="9" t="s">
        <v>233</v>
      </c>
      <c r="B53" s="7" t="s">
        <v>234</v>
      </c>
      <c r="C53" s="17">
        <f>C54+C55</f>
        <v>2</v>
      </c>
      <c r="D53" s="17">
        <f>D54+D55</f>
        <v>3398486</v>
      </c>
      <c r="E53" s="17">
        <f t="shared" ref="E53:F53" si="26">E55</f>
        <v>0</v>
      </c>
      <c r="F53" s="17">
        <f t="shared" si="26"/>
        <v>0</v>
      </c>
      <c r="G53" s="17">
        <f>G54+G55</f>
        <v>3398486</v>
      </c>
      <c r="H53" s="64">
        <f>H54+H55</f>
        <v>1.3331202424259236</v>
      </c>
      <c r="I53" s="17">
        <f>I54+I55</f>
        <v>3398486</v>
      </c>
      <c r="J53" s="17">
        <f>J55</f>
        <v>0</v>
      </c>
      <c r="K53" s="17">
        <f>K54+K55</f>
        <v>3398486</v>
      </c>
      <c r="L53" s="64">
        <f t="shared" si="7"/>
        <v>1.3331202424259236</v>
      </c>
      <c r="M53" s="56"/>
      <c r="N53" s="64">
        <f t="shared" si="8"/>
        <v>1.3331202424259236</v>
      </c>
      <c r="O53" s="17">
        <f t="shared" ref="O53:P53" si="27">O55</f>
        <v>0</v>
      </c>
      <c r="P53" s="17">
        <f t="shared" si="27"/>
        <v>0</v>
      </c>
      <c r="Q53" s="17">
        <v>0</v>
      </c>
      <c r="R53" s="69">
        <f t="shared" si="2"/>
        <v>0</v>
      </c>
      <c r="S53" s="17">
        <f>S54+S55</f>
        <v>3398486</v>
      </c>
      <c r="T53" s="49"/>
      <c r="U53" s="49"/>
      <c r="V53" s="49"/>
    </row>
    <row r="54" spans="1:22" x14ac:dyDescent="0.25">
      <c r="A54" s="9"/>
      <c r="B54" s="31" t="s">
        <v>235</v>
      </c>
      <c r="C54" s="17">
        <v>1</v>
      </c>
      <c r="D54" s="24">
        <v>65000</v>
      </c>
      <c r="E54" s="17"/>
      <c r="F54" s="17"/>
      <c r="G54" s="22">
        <f t="shared" ref="G54:G55" si="28">D54</f>
        <v>65000</v>
      </c>
      <c r="H54" s="65">
        <f t="shared" si="16"/>
        <v>2.5497476157819995E-2</v>
      </c>
      <c r="I54" s="22">
        <f t="shared" ref="I54:I55" si="29">G54</f>
        <v>65000</v>
      </c>
      <c r="J54" s="17">
        <v>0</v>
      </c>
      <c r="K54" s="22">
        <f t="shared" ref="K54:K55" si="30">I54</f>
        <v>65000</v>
      </c>
      <c r="L54" s="66">
        <f t="shared" si="7"/>
        <v>2.5497476157819995E-2</v>
      </c>
      <c r="M54" s="56"/>
      <c r="N54" s="64">
        <f t="shared" si="8"/>
        <v>2.5497476157819995E-2</v>
      </c>
      <c r="O54" s="17"/>
      <c r="P54" s="17"/>
      <c r="Q54" s="17"/>
      <c r="R54" s="69"/>
      <c r="S54" s="24">
        <f t="shared" ref="S54:S55" si="31">K54</f>
        <v>65000</v>
      </c>
      <c r="T54" s="49"/>
      <c r="U54" s="49"/>
      <c r="V54" s="49"/>
    </row>
    <row r="55" spans="1:22" x14ac:dyDescent="0.25">
      <c r="A55" s="27"/>
      <c r="B55" s="28" t="s">
        <v>236</v>
      </c>
      <c r="C55" s="22">
        <v>1</v>
      </c>
      <c r="D55" s="22">
        <v>3333486</v>
      </c>
      <c r="E55" s="51">
        <v>0</v>
      </c>
      <c r="F55" s="51">
        <v>0</v>
      </c>
      <c r="G55" s="22">
        <f t="shared" si="28"/>
        <v>3333486</v>
      </c>
      <c r="H55" s="65">
        <f t="shared" si="16"/>
        <v>1.3076227662681037</v>
      </c>
      <c r="I55" s="22">
        <f t="shared" si="29"/>
        <v>3333486</v>
      </c>
      <c r="J55" s="50">
        <v>0</v>
      </c>
      <c r="K55" s="22">
        <f t="shared" si="30"/>
        <v>3333486</v>
      </c>
      <c r="L55" s="66">
        <f t="shared" si="7"/>
        <v>1.3076227662681037</v>
      </c>
      <c r="M55" s="50"/>
      <c r="N55" s="66">
        <f t="shared" si="8"/>
        <v>1.3076227662681037</v>
      </c>
      <c r="O55" s="50">
        <v>0</v>
      </c>
      <c r="P55" s="50">
        <v>0</v>
      </c>
      <c r="Q55" s="50">
        <v>0</v>
      </c>
      <c r="R55" s="69">
        <f t="shared" si="2"/>
        <v>0</v>
      </c>
      <c r="S55" s="24">
        <f t="shared" si="31"/>
        <v>3333486</v>
      </c>
      <c r="T55" s="53"/>
      <c r="U55" s="53"/>
      <c r="V55" s="53"/>
    </row>
    <row r="56" spans="1:22" x14ac:dyDescent="0.25">
      <c r="A56" s="9"/>
      <c r="B56" s="7" t="s">
        <v>82</v>
      </c>
      <c r="C56" s="17">
        <f t="shared" ref="C56:S56" si="32">SUM(C9,C43,C44,C45)</f>
        <v>40</v>
      </c>
      <c r="D56" s="17">
        <f t="shared" si="32"/>
        <v>74040656</v>
      </c>
      <c r="E56" s="17">
        <f t="shared" si="32"/>
        <v>0</v>
      </c>
      <c r="F56" s="17">
        <f t="shared" si="32"/>
        <v>0</v>
      </c>
      <c r="G56" s="17">
        <f t="shared" si="32"/>
        <v>74040656</v>
      </c>
      <c r="H56" s="64">
        <f t="shared" si="32"/>
        <v>29.043844016451565</v>
      </c>
      <c r="I56" s="17">
        <f t="shared" si="32"/>
        <v>74040656</v>
      </c>
      <c r="J56" s="17">
        <f t="shared" si="32"/>
        <v>0</v>
      </c>
      <c r="K56" s="17">
        <f t="shared" si="32"/>
        <v>74040656</v>
      </c>
      <c r="L56" s="64">
        <f t="shared" si="7"/>
        <v>29.043844016451565</v>
      </c>
      <c r="M56" s="17">
        <f t="shared" si="32"/>
        <v>0</v>
      </c>
      <c r="N56" s="64">
        <f t="shared" si="8"/>
        <v>29.043844016451565</v>
      </c>
      <c r="O56" s="17">
        <f t="shared" si="32"/>
        <v>0</v>
      </c>
      <c r="P56" s="17">
        <f t="shared" si="32"/>
        <v>0</v>
      </c>
      <c r="Q56" s="17">
        <f t="shared" si="32"/>
        <v>4415000</v>
      </c>
      <c r="R56" s="64">
        <f t="shared" si="32"/>
        <v>11.358532742044737</v>
      </c>
      <c r="S56" s="17">
        <f t="shared" si="32"/>
        <v>74040282</v>
      </c>
      <c r="T56" s="49"/>
      <c r="U56" s="49"/>
      <c r="V56" s="49"/>
    </row>
    <row r="57" spans="1:22" x14ac:dyDescent="0.25">
      <c r="A57" s="9">
        <v>2</v>
      </c>
      <c r="B57" s="7" t="s">
        <v>83</v>
      </c>
      <c r="C57" s="24"/>
      <c r="D57" s="22"/>
      <c r="E57" s="51"/>
      <c r="F57" s="51"/>
      <c r="G57" s="24"/>
      <c r="H57" s="66"/>
      <c r="I57" s="24"/>
      <c r="J57" s="50"/>
      <c r="K57" s="24"/>
      <c r="L57" s="66"/>
      <c r="M57" s="50"/>
      <c r="N57" s="66">
        <f t="shared" si="8"/>
        <v>0</v>
      </c>
      <c r="O57" s="50"/>
      <c r="P57" s="50"/>
      <c r="Q57" s="50">
        <v>0</v>
      </c>
      <c r="R57" s="69"/>
      <c r="S57" s="24"/>
      <c r="T57" s="53"/>
      <c r="U57" s="53"/>
      <c r="V57" s="53"/>
    </row>
    <row r="58" spans="1:22" ht="27" x14ac:dyDescent="0.25">
      <c r="A58" s="9" t="s">
        <v>65</v>
      </c>
      <c r="B58" s="7" t="s">
        <v>237</v>
      </c>
      <c r="C58" s="17">
        <f>SUM(C59:C63)</f>
        <v>5</v>
      </c>
      <c r="D58" s="17">
        <f>SUM(D59:D63)</f>
        <v>3436000</v>
      </c>
      <c r="E58" s="17">
        <f>SUM(E59:E62)</f>
        <v>0</v>
      </c>
      <c r="F58" s="17">
        <f>SUM(F59:F62)</f>
        <v>0</v>
      </c>
      <c r="G58" s="17">
        <f>SUM(G59:G63)</f>
        <v>3436000</v>
      </c>
      <c r="H58" s="64">
        <f>SUM(H59:H63)</f>
        <v>1.3478358165887614</v>
      </c>
      <c r="I58" s="17">
        <f>SUM(I59:I63)</f>
        <v>3436000</v>
      </c>
      <c r="J58" s="17">
        <f>SUM(J59:J62)</f>
        <v>0</v>
      </c>
      <c r="K58" s="17">
        <f>SUM(K59:K63)</f>
        <v>3436000</v>
      </c>
      <c r="L58" s="64">
        <f>SUM(L59:L63)</f>
        <v>1.3478358165887614</v>
      </c>
      <c r="M58" s="56"/>
      <c r="N58" s="64">
        <f t="shared" si="8"/>
        <v>1.3478358165887614</v>
      </c>
      <c r="O58" s="17">
        <f>SUM(O59:O62)</f>
        <v>0</v>
      </c>
      <c r="P58" s="17">
        <f>SUM(P59:P62)</f>
        <v>0</v>
      </c>
      <c r="Q58" s="17">
        <f>SUM(Q59:Q62)</f>
        <v>0</v>
      </c>
      <c r="R58" s="69">
        <f t="shared" si="2"/>
        <v>0</v>
      </c>
      <c r="S58" s="17">
        <f>SUM(S59:S63)</f>
        <v>3436000</v>
      </c>
      <c r="T58" s="49"/>
      <c r="U58" s="49"/>
      <c r="V58" s="49"/>
    </row>
    <row r="59" spans="1:22" x14ac:dyDescent="0.25">
      <c r="A59" s="27"/>
      <c r="B59" s="31" t="s">
        <v>238</v>
      </c>
      <c r="C59" s="24">
        <v>1</v>
      </c>
      <c r="D59" s="22">
        <v>96000</v>
      </c>
      <c r="E59" s="51">
        <v>0</v>
      </c>
      <c r="F59" s="50">
        <v>0</v>
      </c>
      <c r="G59" s="22">
        <f t="shared" ref="G59:G62" si="33">D59</f>
        <v>96000</v>
      </c>
      <c r="H59" s="65">
        <f t="shared" ref="H59:H63" si="34">G59/254927192*100</f>
        <v>3.7657810940780301E-2</v>
      </c>
      <c r="I59" s="22">
        <f t="shared" ref="I59:I63" si="35">G59</f>
        <v>96000</v>
      </c>
      <c r="J59" s="50">
        <v>0</v>
      </c>
      <c r="K59" s="22">
        <f t="shared" ref="K59:K63" si="36">I59</f>
        <v>96000</v>
      </c>
      <c r="L59" s="66">
        <f t="shared" ref="L59:L63" si="37">K59/254927192*100</f>
        <v>3.7657810940780301E-2</v>
      </c>
      <c r="M59" s="50"/>
      <c r="N59" s="66">
        <f t="shared" si="8"/>
        <v>3.7657810940780301E-2</v>
      </c>
      <c r="O59" s="50">
        <v>0</v>
      </c>
      <c r="P59" s="50">
        <v>0</v>
      </c>
      <c r="Q59" s="50">
        <v>0</v>
      </c>
      <c r="R59" s="69">
        <f t="shared" si="2"/>
        <v>0</v>
      </c>
      <c r="S59" s="24">
        <f t="shared" ref="S59:S63" si="38">K59</f>
        <v>96000</v>
      </c>
      <c r="T59" s="53"/>
      <c r="U59" s="53"/>
      <c r="V59" s="53"/>
    </row>
    <row r="60" spans="1:22" x14ac:dyDescent="0.25">
      <c r="A60" s="27"/>
      <c r="B60" s="31" t="s">
        <v>239</v>
      </c>
      <c r="C60" s="24">
        <v>1</v>
      </c>
      <c r="D60" s="24">
        <f>80000+80000</f>
        <v>160000</v>
      </c>
      <c r="E60" s="51">
        <v>0</v>
      </c>
      <c r="F60" s="50">
        <v>0</v>
      </c>
      <c r="G60" s="22">
        <f t="shared" si="33"/>
        <v>160000</v>
      </c>
      <c r="H60" s="65">
        <f t="shared" si="34"/>
        <v>6.276301823463383E-2</v>
      </c>
      <c r="I60" s="22">
        <f t="shared" si="35"/>
        <v>160000</v>
      </c>
      <c r="J60" s="50">
        <v>0</v>
      </c>
      <c r="K60" s="22">
        <f t="shared" si="36"/>
        <v>160000</v>
      </c>
      <c r="L60" s="66">
        <f t="shared" si="37"/>
        <v>6.276301823463383E-2</v>
      </c>
      <c r="M60" s="50"/>
      <c r="N60" s="66">
        <f t="shared" si="8"/>
        <v>6.276301823463383E-2</v>
      </c>
      <c r="O60" s="50">
        <v>0</v>
      </c>
      <c r="P60" s="50">
        <v>0</v>
      </c>
      <c r="Q60" s="50">
        <v>0</v>
      </c>
      <c r="R60" s="69">
        <f t="shared" si="2"/>
        <v>0</v>
      </c>
      <c r="S60" s="24">
        <f t="shared" si="38"/>
        <v>160000</v>
      </c>
      <c r="T60" s="53"/>
      <c r="U60" s="53"/>
      <c r="V60" s="53"/>
    </row>
    <row r="61" spans="1:22" x14ac:dyDescent="0.25">
      <c r="A61" s="27"/>
      <c r="B61" s="31" t="s">
        <v>240</v>
      </c>
      <c r="C61" s="24">
        <v>1</v>
      </c>
      <c r="D61" s="22">
        <v>1550000</v>
      </c>
      <c r="E61" s="51">
        <v>0</v>
      </c>
      <c r="F61" s="50">
        <v>0</v>
      </c>
      <c r="G61" s="22">
        <f t="shared" si="33"/>
        <v>1550000</v>
      </c>
      <c r="H61" s="65">
        <f t="shared" si="34"/>
        <v>0.60801673914801524</v>
      </c>
      <c r="I61" s="22">
        <f t="shared" si="35"/>
        <v>1550000</v>
      </c>
      <c r="J61" s="50">
        <v>0</v>
      </c>
      <c r="K61" s="22">
        <f t="shared" si="36"/>
        <v>1550000</v>
      </c>
      <c r="L61" s="66">
        <f t="shared" si="37"/>
        <v>0.60801673914801524</v>
      </c>
      <c r="M61" s="50"/>
      <c r="N61" s="66">
        <f t="shared" si="8"/>
        <v>0.60801673914801524</v>
      </c>
      <c r="O61" s="50">
        <v>0</v>
      </c>
      <c r="P61" s="50">
        <v>0</v>
      </c>
      <c r="Q61" s="50">
        <v>0</v>
      </c>
      <c r="R61" s="69">
        <f t="shared" si="2"/>
        <v>0</v>
      </c>
      <c r="S61" s="24">
        <f t="shared" si="38"/>
        <v>1550000</v>
      </c>
      <c r="T61" s="53"/>
      <c r="U61" s="53"/>
      <c r="V61" s="53"/>
    </row>
    <row r="62" spans="1:22" x14ac:dyDescent="0.25">
      <c r="A62" s="27"/>
      <c r="B62" s="31" t="s">
        <v>241</v>
      </c>
      <c r="C62" s="24">
        <v>1</v>
      </c>
      <c r="D62" s="22">
        <v>1550000</v>
      </c>
      <c r="E62" s="51">
        <v>0</v>
      </c>
      <c r="F62" s="50">
        <v>0</v>
      </c>
      <c r="G62" s="22">
        <f t="shared" si="33"/>
        <v>1550000</v>
      </c>
      <c r="H62" s="65">
        <f t="shared" si="34"/>
        <v>0.60801673914801524</v>
      </c>
      <c r="I62" s="22">
        <f t="shared" si="35"/>
        <v>1550000</v>
      </c>
      <c r="J62" s="57">
        <v>0</v>
      </c>
      <c r="K62" s="22">
        <f t="shared" si="36"/>
        <v>1550000</v>
      </c>
      <c r="L62" s="66">
        <f t="shared" si="37"/>
        <v>0.60801673914801524</v>
      </c>
      <c r="M62" s="57"/>
      <c r="N62" s="66">
        <f t="shared" si="8"/>
        <v>0.60801673914801524</v>
      </c>
      <c r="O62" s="57">
        <v>0</v>
      </c>
      <c r="P62" s="57">
        <v>0</v>
      </c>
      <c r="Q62" s="57">
        <v>0</v>
      </c>
      <c r="R62" s="69">
        <f t="shared" si="2"/>
        <v>0</v>
      </c>
      <c r="S62" s="24">
        <f t="shared" si="38"/>
        <v>1550000</v>
      </c>
      <c r="T62" s="53"/>
      <c r="U62" s="53"/>
      <c r="V62" s="53"/>
    </row>
    <row r="63" spans="1:22" x14ac:dyDescent="0.25">
      <c r="A63" s="27"/>
      <c r="B63" s="31" t="s">
        <v>242</v>
      </c>
      <c r="C63" s="24">
        <v>1</v>
      </c>
      <c r="D63" s="24">
        <v>80000</v>
      </c>
      <c r="E63" s="51">
        <v>0</v>
      </c>
      <c r="F63" s="50">
        <v>0</v>
      </c>
      <c r="G63" s="24">
        <f>D63</f>
        <v>80000</v>
      </c>
      <c r="H63" s="65">
        <f t="shared" si="34"/>
        <v>3.1381509117316915E-2</v>
      </c>
      <c r="I63" s="22">
        <f t="shared" si="35"/>
        <v>80000</v>
      </c>
      <c r="J63" s="50">
        <v>0</v>
      </c>
      <c r="K63" s="22">
        <f t="shared" si="36"/>
        <v>80000</v>
      </c>
      <c r="L63" s="66">
        <f t="shared" si="37"/>
        <v>3.1381509117316915E-2</v>
      </c>
      <c r="M63" s="50"/>
      <c r="N63" s="66">
        <f t="shared" si="8"/>
        <v>3.1381509117316915E-2</v>
      </c>
      <c r="O63" s="50">
        <v>0</v>
      </c>
      <c r="P63" s="50">
        <v>0</v>
      </c>
      <c r="Q63" s="50">
        <v>0</v>
      </c>
      <c r="R63" s="69">
        <f t="shared" si="2"/>
        <v>0</v>
      </c>
      <c r="S63" s="24">
        <f t="shared" si="38"/>
        <v>80000</v>
      </c>
      <c r="T63" s="53"/>
      <c r="U63" s="53"/>
      <c r="V63" s="53"/>
    </row>
    <row r="64" spans="1:22" x14ac:dyDescent="0.25">
      <c r="A64" s="9" t="s">
        <v>74</v>
      </c>
      <c r="B64" s="7" t="s">
        <v>84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64">
        <v>0</v>
      </c>
      <c r="I64" s="17">
        <v>0</v>
      </c>
      <c r="J64" s="17">
        <v>0</v>
      </c>
      <c r="K64" s="17">
        <v>0</v>
      </c>
      <c r="L64" s="64">
        <v>0</v>
      </c>
      <c r="M64" s="17">
        <v>0</v>
      </c>
      <c r="N64" s="64">
        <f t="shared" si="8"/>
        <v>0</v>
      </c>
      <c r="O64" s="17">
        <v>0</v>
      </c>
      <c r="P64" s="17">
        <v>0</v>
      </c>
      <c r="Q64" s="17">
        <v>0</v>
      </c>
      <c r="R64" s="69"/>
      <c r="S64" s="17">
        <v>0</v>
      </c>
      <c r="T64" s="49"/>
      <c r="U64" s="49"/>
      <c r="V64" s="49"/>
    </row>
    <row r="65" spans="1:22" x14ac:dyDescent="0.25">
      <c r="A65" s="9" t="s">
        <v>76</v>
      </c>
      <c r="B65" s="7" t="s">
        <v>85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64">
        <v>0</v>
      </c>
      <c r="I65" s="17">
        <v>0</v>
      </c>
      <c r="J65" s="17">
        <v>0</v>
      </c>
      <c r="K65" s="17">
        <v>0</v>
      </c>
      <c r="L65" s="64">
        <v>0</v>
      </c>
      <c r="M65" s="17">
        <v>0</v>
      </c>
      <c r="N65" s="64">
        <f t="shared" si="8"/>
        <v>0</v>
      </c>
      <c r="O65" s="17">
        <v>0</v>
      </c>
      <c r="P65" s="17">
        <v>0</v>
      </c>
      <c r="Q65" s="17">
        <v>0</v>
      </c>
      <c r="R65" s="69"/>
      <c r="S65" s="17">
        <v>0</v>
      </c>
      <c r="T65" s="49"/>
      <c r="U65" s="49"/>
      <c r="V65" s="49"/>
    </row>
    <row r="66" spans="1:22" x14ac:dyDescent="0.25">
      <c r="A66" s="9" t="s">
        <v>78</v>
      </c>
      <c r="B66" s="7" t="s">
        <v>86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64">
        <v>0</v>
      </c>
      <c r="I66" s="17">
        <v>0</v>
      </c>
      <c r="J66" s="17">
        <v>0</v>
      </c>
      <c r="K66" s="17">
        <v>0</v>
      </c>
      <c r="L66" s="64">
        <v>0</v>
      </c>
      <c r="M66" s="17">
        <v>0</v>
      </c>
      <c r="N66" s="64">
        <f t="shared" si="8"/>
        <v>0</v>
      </c>
      <c r="O66" s="17">
        <v>0</v>
      </c>
      <c r="P66" s="17">
        <v>0</v>
      </c>
      <c r="Q66" s="17">
        <v>0</v>
      </c>
      <c r="R66" s="69"/>
      <c r="S66" s="17">
        <v>0</v>
      </c>
      <c r="T66" s="49"/>
      <c r="U66" s="49"/>
      <c r="V66" s="49"/>
    </row>
    <row r="67" spans="1:22" x14ac:dyDescent="0.25">
      <c r="A67" s="9" t="s">
        <v>87</v>
      </c>
      <c r="B67" s="7" t="s">
        <v>79</v>
      </c>
      <c r="C67" s="17"/>
      <c r="D67" s="32"/>
      <c r="E67" s="58"/>
      <c r="F67" s="58"/>
      <c r="G67" s="17"/>
      <c r="H67" s="64"/>
      <c r="I67" s="17"/>
      <c r="J67" s="56"/>
      <c r="K67" s="17"/>
      <c r="L67" s="64"/>
      <c r="M67" s="56"/>
      <c r="N67" s="64">
        <f t="shared" si="8"/>
        <v>0</v>
      </c>
      <c r="O67" s="56"/>
      <c r="P67" s="56"/>
      <c r="Q67" s="56"/>
      <c r="R67" s="69"/>
      <c r="S67" s="17"/>
      <c r="T67" s="49"/>
      <c r="U67" s="49"/>
      <c r="V67" s="49"/>
    </row>
    <row r="68" spans="1:22" x14ac:dyDescent="0.25">
      <c r="A68" s="9" t="s">
        <v>243</v>
      </c>
      <c r="B68" s="7" t="s">
        <v>80</v>
      </c>
      <c r="C68" s="17">
        <f t="shared" ref="C68:G68" si="39">C69</f>
        <v>1</v>
      </c>
      <c r="D68" s="17">
        <f t="shared" si="39"/>
        <v>53990400</v>
      </c>
      <c r="E68" s="17">
        <f t="shared" si="39"/>
        <v>0</v>
      </c>
      <c r="F68" s="17">
        <f t="shared" si="39"/>
        <v>0</v>
      </c>
      <c r="G68" s="17">
        <f t="shared" si="39"/>
        <v>53990400</v>
      </c>
      <c r="H68" s="64">
        <f t="shared" ref="H68" si="40">G68/254927192*100</f>
        <v>21.17875287309484</v>
      </c>
      <c r="I68" s="17">
        <f>I69</f>
        <v>53990400</v>
      </c>
      <c r="J68" s="17" t="str">
        <f>J69</f>
        <v>-</v>
      </c>
      <c r="K68" s="17">
        <f t="shared" ref="K68" si="41">K69</f>
        <v>53990400</v>
      </c>
      <c r="L68" s="64">
        <f t="shared" ref="L68" si="42">K68/254927192*100</f>
        <v>21.17875287309484</v>
      </c>
      <c r="M68" s="56"/>
      <c r="N68" s="64">
        <f t="shared" si="8"/>
        <v>21.17875287309484</v>
      </c>
      <c r="O68" s="17"/>
      <c r="P68" s="17">
        <v>0</v>
      </c>
      <c r="Q68" s="17">
        <v>0</v>
      </c>
      <c r="R68" s="69">
        <f t="shared" si="2"/>
        <v>0</v>
      </c>
      <c r="S68" s="17">
        <f t="shared" ref="S68" si="43">S69</f>
        <v>53990400</v>
      </c>
      <c r="T68" s="49"/>
      <c r="U68" s="49"/>
      <c r="V68" s="49"/>
    </row>
    <row r="69" spans="1:22" x14ac:dyDescent="0.25">
      <c r="A69" s="27"/>
      <c r="B69" s="31" t="s">
        <v>244</v>
      </c>
      <c r="C69" s="24">
        <v>1</v>
      </c>
      <c r="D69" s="22">
        <v>53990400</v>
      </c>
      <c r="E69" s="51">
        <v>0</v>
      </c>
      <c r="F69" s="51">
        <v>0</v>
      </c>
      <c r="G69" s="22">
        <f t="shared" ref="G69" si="44">D69</f>
        <v>53990400</v>
      </c>
      <c r="H69" s="67">
        <f>SUM(53990400/254927192*100)</f>
        <v>21.17875287309484</v>
      </c>
      <c r="I69" s="22">
        <f t="shared" ref="I69" si="45">G69</f>
        <v>53990400</v>
      </c>
      <c r="J69" s="59" t="s">
        <v>175</v>
      </c>
      <c r="K69" s="22">
        <f t="shared" ref="K69" si="46">I69</f>
        <v>53990400</v>
      </c>
      <c r="L69" s="66">
        <f>SUM(53990400/254927192*100)</f>
        <v>21.17875287309484</v>
      </c>
      <c r="M69" s="50"/>
      <c r="N69" s="66">
        <f t="shared" si="8"/>
        <v>21.17875287309484</v>
      </c>
      <c r="O69" s="17"/>
      <c r="P69" s="17">
        <v>0</v>
      </c>
      <c r="Q69" s="17">
        <v>0</v>
      </c>
      <c r="R69" s="69">
        <f t="shared" si="2"/>
        <v>0</v>
      </c>
      <c r="S69" s="24">
        <f t="shared" ref="S69" si="47">K69</f>
        <v>53990400</v>
      </c>
      <c r="T69" s="53"/>
      <c r="U69" s="53"/>
      <c r="V69" s="53"/>
    </row>
    <row r="70" spans="1:22" x14ac:dyDescent="0.25">
      <c r="A70" s="9"/>
      <c r="B70" s="7" t="s">
        <v>88</v>
      </c>
      <c r="C70" s="17">
        <f t="shared" ref="C70:L70" si="48">SUM(C68,C66,C65,C64,C58)</f>
        <v>6</v>
      </c>
      <c r="D70" s="17">
        <f t="shared" si="48"/>
        <v>57426400</v>
      </c>
      <c r="E70" s="17">
        <f t="shared" si="48"/>
        <v>0</v>
      </c>
      <c r="F70" s="17">
        <f t="shared" si="48"/>
        <v>0</v>
      </c>
      <c r="G70" s="17">
        <f t="shared" si="48"/>
        <v>57426400</v>
      </c>
      <c r="H70" s="64">
        <f t="shared" si="48"/>
        <v>22.526588689683603</v>
      </c>
      <c r="I70" s="17">
        <f t="shared" si="48"/>
        <v>57426400</v>
      </c>
      <c r="J70" s="17">
        <f t="shared" si="48"/>
        <v>0</v>
      </c>
      <c r="K70" s="17">
        <f t="shared" si="48"/>
        <v>57426400</v>
      </c>
      <c r="L70" s="64">
        <f t="shared" si="48"/>
        <v>22.526588689683603</v>
      </c>
      <c r="M70" s="56"/>
      <c r="N70" s="64">
        <f t="shared" si="8"/>
        <v>22.526588689683603</v>
      </c>
      <c r="O70" s="17"/>
      <c r="P70" s="17">
        <v>0</v>
      </c>
      <c r="Q70" s="17">
        <v>0</v>
      </c>
      <c r="R70" s="69">
        <f t="shared" si="2"/>
        <v>0</v>
      </c>
      <c r="S70" s="17">
        <f>SUM(S68,S66,S65,S64,S58)</f>
        <v>57426400</v>
      </c>
      <c r="T70" s="49"/>
      <c r="U70" s="49"/>
      <c r="V70" s="49"/>
    </row>
    <row r="71" spans="1:22" ht="27" x14ac:dyDescent="0.25">
      <c r="A71" s="9"/>
      <c r="B71" s="7" t="s">
        <v>89</v>
      </c>
      <c r="C71" s="17">
        <f t="shared" ref="C71:L71" si="49">C70+C56</f>
        <v>46</v>
      </c>
      <c r="D71" s="17">
        <f t="shared" si="49"/>
        <v>131467056</v>
      </c>
      <c r="E71" s="17">
        <f t="shared" si="49"/>
        <v>0</v>
      </c>
      <c r="F71" s="17">
        <f t="shared" si="49"/>
        <v>0</v>
      </c>
      <c r="G71" s="17">
        <f t="shared" si="49"/>
        <v>131467056</v>
      </c>
      <c r="H71" s="64">
        <f t="shared" si="49"/>
        <v>51.570432706135165</v>
      </c>
      <c r="I71" s="17">
        <f t="shared" si="49"/>
        <v>131467056</v>
      </c>
      <c r="J71" s="17">
        <f t="shared" si="49"/>
        <v>0</v>
      </c>
      <c r="K71" s="17">
        <f t="shared" si="49"/>
        <v>131467056</v>
      </c>
      <c r="L71" s="64">
        <f t="shared" si="49"/>
        <v>51.570432706135165</v>
      </c>
      <c r="M71" s="56"/>
      <c r="N71" s="64">
        <f t="shared" si="8"/>
        <v>51.570432706135165</v>
      </c>
      <c r="O71" s="17">
        <f>O70+O56</f>
        <v>0</v>
      </c>
      <c r="P71" s="17">
        <f>P70+P56</f>
        <v>0</v>
      </c>
      <c r="Q71" s="17">
        <f>Q70+Q56</f>
        <v>4415000</v>
      </c>
      <c r="R71" s="69">
        <f t="shared" si="2"/>
        <v>3.3582557747394906</v>
      </c>
      <c r="S71" s="17">
        <f>S70+S56</f>
        <v>131466682</v>
      </c>
      <c r="T71" s="49"/>
      <c r="U71" s="49"/>
      <c r="V71" s="49"/>
    </row>
  </sheetData>
  <mergeCells count="26">
    <mergeCell ref="Q5:R5"/>
    <mergeCell ref="S5:S7"/>
    <mergeCell ref="T5:V5"/>
    <mergeCell ref="I6:K6"/>
    <mergeCell ref="L6:L7"/>
    <mergeCell ref="T6:V6"/>
    <mergeCell ref="R6:R7"/>
    <mergeCell ref="Q6:Q7"/>
    <mergeCell ref="O6:O7"/>
    <mergeCell ref="P6:P7"/>
    <mergeCell ref="A1:V1"/>
    <mergeCell ref="A5:A7"/>
    <mergeCell ref="B5:B7"/>
    <mergeCell ref="C5:C7"/>
    <mergeCell ref="D5:D7"/>
    <mergeCell ref="E5:E7"/>
    <mergeCell ref="F5:F7"/>
    <mergeCell ref="G5:G7"/>
    <mergeCell ref="H5:H7"/>
    <mergeCell ref="A2:V2"/>
    <mergeCell ref="A3:V3"/>
    <mergeCell ref="A4:V4"/>
    <mergeCell ref="I5:L5"/>
    <mergeCell ref="M5:M7"/>
    <mergeCell ref="N5:N7"/>
    <mergeCell ref="O5:P5"/>
  </mergeCells>
  <dataValidations count="5">
    <dataValidation type="whole" operator="lessThanOrEqual" allowBlank="1" showInputMessage="1" showErrorMessage="1" sqref="S48:S49" xr:uid="{3C94B6F6-0C0A-4356-84D6-D7CECA0B19EA}">
      <formula1>D48</formula1>
    </dataValidation>
    <dataValidation type="whole" operator="lessThanOrEqual" allowBlank="1" showInputMessage="1" showErrorMessage="1" sqref="Q47:Q49 Q51:Q52" xr:uid="{B2CCD7FD-FD49-4A4A-A383-A3033779DE8A}">
      <formula1>#REF!</formula1>
    </dataValidation>
    <dataValidation type="whole" operator="greaterThanOrEqual" allowBlank="1" showInputMessage="1" showErrorMessage="1" sqref="D69:G69 D67:F67 D57:F57 C55:G55 D59 D61:D62 O51:P52 I51:K52 C48:F49 C51:G52 O47:P49 C47:G47 D10:D16 I10:K42 F10:G42 O10:P42 D18:D42 G48 G54 I54:I55 I69 K54:K55 K69 I47:K49 K59:K63 I59:I63 E59:E63 G59:G62 J9" xr:uid="{7681152E-F3CD-47A3-93C3-C43BBEC89B72}">
      <formula1>0</formula1>
    </dataValidation>
    <dataValidation operator="greaterThan" allowBlank="1" showInputMessage="1" showErrorMessage="1" sqref="C13:C17 C9:C11" xr:uid="{561CFC39-FD97-4C06-985F-C2AB40280E59}"/>
    <dataValidation type="whole" operator="lessThanOrEqual" allowBlank="1" showInputMessage="1" showErrorMessage="1" sqref="D17" xr:uid="{D2784F0A-7AF1-44F3-BEB1-C67C7ED69926}">
      <formula1>XEN17</formula1>
    </dataValidation>
  </dataValidations>
  <pageMargins left="0.25" right="0.25" top="0.75" bottom="0.75" header="0.3" footer="0.3"/>
  <pageSetup paperSize="9" scale="41" fitToHeight="0" orientation="landscape" r:id="rId1"/>
  <ignoredErrors>
    <ignoredError sqref="D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5"/>
  <sheetViews>
    <sheetView topLeftCell="A42" zoomScale="80" zoomScaleNormal="80" workbookViewId="0">
      <selection activeCell="B42" sqref="B42"/>
    </sheetView>
  </sheetViews>
  <sheetFormatPr defaultRowHeight="15" x14ac:dyDescent="0.25"/>
  <cols>
    <col min="2" max="2" width="40" customWidth="1"/>
    <col min="3" max="3" width="13.5703125" bestFit="1" customWidth="1"/>
    <col min="4" max="4" width="13" customWidth="1"/>
    <col min="5" max="5" width="12.140625" customWidth="1"/>
    <col min="6" max="6" width="18.28515625" customWidth="1"/>
    <col min="7" max="7" width="17.28515625" customWidth="1"/>
    <col min="8" max="8" width="18.5703125" customWidth="1"/>
    <col min="9" max="9" width="17.85546875" customWidth="1"/>
    <col min="10" max="10" width="13.5703125" bestFit="1" customWidth="1"/>
    <col min="11" max="11" width="18.5703125" customWidth="1"/>
    <col min="12" max="12" width="9.7109375" customWidth="1"/>
    <col min="13" max="13" width="13.5703125" bestFit="1" customWidth="1"/>
    <col min="14" max="16" width="8.85546875" bestFit="1" customWidth="1"/>
    <col min="19" max="19" width="13.5703125" bestFit="1" customWidth="1"/>
    <col min="20" max="22" width="8.85546875" bestFit="1" customWidth="1"/>
  </cols>
  <sheetData>
    <row r="1" spans="1:22" x14ac:dyDescent="0.25">
      <c r="A1" s="118" t="s">
        <v>245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22"/>
    </row>
    <row r="2" spans="1:22" x14ac:dyDescent="0.25">
      <c r="A2" s="118" t="s">
        <v>173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22"/>
    </row>
    <row r="3" spans="1:22" x14ac:dyDescent="0.25">
      <c r="A3" s="118" t="s">
        <v>259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22"/>
    </row>
    <row r="4" spans="1:22" x14ac:dyDescent="0.25">
      <c r="A4" s="118" t="s">
        <v>174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2"/>
    </row>
    <row r="5" spans="1:22" x14ac:dyDescent="0.25">
      <c r="A5" s="132" t="s">
        <v>0</v>
      </c>
      <c r="B5" s="129" t="s">
        <v>59</v>
      </c>
      <c r="C5" s="126" t="s">
        <v>13</v>
      </c>
      <c r="D5" s="126" t="s">
        <v>14</v>
      </c>
      <c r="E5" s="126" t="s">
        <v>60</v>
      </c>
      <c r="F5" s="126" t="s">
        <v>16</v>
      </c>
      <c r="G5" s="126" t="s">
        <v>17</v>
      </c>
      <c r="H5" s="126" t="s">
        <v>61</v>
      </c>
      <c r="I5" s="123" t="s">
        <v>19</v>
      </c>
      <c r="J5" s="124" t="s">
        <v>19</v>
      </c>
      <c r="K5" s="124" t="s">
        <v>19</v>
      </c>
      <c r="L5" s="125" t="s">
        <v>19</v>
      </c>
      <c r="M5" s="126" t="s">
        <v>260</v>
      </c>
      <c r="N5" s="126" t="s">
        <v>22</v>
      </c>
      <c r="O5" s="123" t="s">
        <v>23</v>
      </c>
      <c r="P5" s="125" t="s">
        <v>23</v>
      </c>
      <c r="Q5" s="123" t="s">
        <v>261</v>
      </c>
      <c r="R5" s="125" t="s">
        <v>261</v>
      </c>
      <c r="S5" s="126" t="s">
        <v>26</v>
      </c>
      <c r="T5" s="123" t="s">
        <v>90</v>
      </c>
      <c r="U5" s="124" t="s">
        <v>90</v>
      </c>
      <c r="V5" s="125" t="s">
        <v>90</v>
      </c>
    </row>
    <row r="6" spans="1:22" x14ac:dyDescent="0.25">
      <c r="A6" s="133"/>
      <c r="B6" s="130"/>
      <c r="C6" s="127" t="s">
        <v>13</v>
      </c>
      <c r="D6" s="127" t="s">
        <v>14</v>
      </c>
      <c r="E6" s="127" t="s">
        <v>60</v>
      </c>
      <c r="F6" s="127" t="s">
        <v>16</v>
      </c>
      <c r="G6" s="127" t="s">
        <v>17</v>
      </c>
      <c r="H6" s="127" t="s">
        <v>61</v>
      </c>
      <c r="I6" s="123" t="s">
        <v>27</v>
      </c>
      <c r="J6" s="124" t="s">
        <v>27</v>
      </c>
      <c r="K6" s="125" t="s">
        <v>27</v>
      </c>
      <c r="L6" s="126" t="s">
        <v>62</v>
      </c>
      <c r="M6" s="127" t="s">
        <v>260</v>
      </c>
      <c r="N6" s="127" t="s">
        <v>22</v>
      </c>
      <c r="O6" s="126" t="s">
        <v>29</v>
      </c>
      <c r="P6" s="126" t="s">
        <v>30</v>
      </c>
      <c r="Q6" s="126" t="s">
        <v>29</v>
      </c>
      <c r="R6" s="126" t="s">
        <v>30</v>
      </c>
      <c r="S6" s="127" t="s">
        <v>26</v>
      </c>
      <c r="T6" s="123" t="s">
        <v>91</v>
      </c>
      <c r="U6" s="124" t="s">
        <v>91</v>
      </c>
      <c r="V6" s="125" t="s">
        <v>91</v>
      </c>
    </row>
    <row r="7" spans="1:22" ht="45" x14ac:dyDescent="0.25">
      <c r="A7" s="133"/>
      <c r="B7" s="130"/>
      <c r="C7" s="128" t="s">
        <v>13</v>
      </c>
      <c r="D7" s="128" t="s">
        <v>14</v>
      </c>
      <c r="E7" s="128" t="s">
        <v>60</v>
      </c>
      <c r="F7" s="128" t="s">
        <v>16</v>
      </c>
      <c r="G7" s="128" t="s">
        <v>17</v>
      </c>
      <c r="H7" s="128" t="s">
        <v>61</v>
      </c>
      <c r="I7" s="72" t="s">
        <v>31</v>
      </c>
      <c r="J7" s="72" t="s">
        <v>32</v>
      </c>
      <c r="K7" s="72" t="s">
        <v>33</v>
      </c>
      <c r="L7" s="128" t="s">
        <v>62</v>
      </c>
      <c r="M7" s="128" t="s">
        <v>260</v>
      </c>
      <c r="N7" s="128" t="s">
        <v>22</v>
      </c>
      <c r="O7" s="128" t="s">
        <v>29</v>
      </c>
      <c r="P7" s="128" t="s">
        <v>30</v>
      </c>
      <c r="Q7" s="128" t="s">
        <v>29</v>
      </c>
      <c r="R7" s="128" t="s">
        <v>30</v>
      </c>
      <c r="S7" s="128" t="s">
        <v>26</v>
      </c>
      <c r="T7" s="72" t="s">
        <v>92</v>
      </c>
      <c r="U7" s="72" t="s">
        <v>93</v>
      </c>
      <c r="V7" s="72" t="s">
        <v>94</v>
      </c>
    </row>
    <row r="8" spans="1:22" ht="75" x14ac:dyDescent="0.25">
      <c r="A8" s="134"/>
      <c r="B8" s="131"/>
      <c r="C8" s="73" t="s">
        <v>34</v>
      </c>
      <c r="D8" s="73" t="s">
        <v>35</v>
      </c>
      <c r="E8" s="73" t="s">
        <v>36</v>
      </c>
      <c r="F8" s="73" t="s">
        <v>37</v>
      </c>
      <c r="G8" s="73" t="s">
        <v>38</v>
      </c>
      <c r="H8" s="73" t="s">
        <v>39</v>
      </c>
      <c r="I8" s="135" t="s">
        <v>40</v>
      </c>
      <c r="J8" s="136" t="s">
        <v>40</v>
      </c>
      <c r="K8" s="136" t="s">
        <v>40</v>
      </c>
      <c r="L8" s="137" t="s">
        <v>40</v>
      </c>
      <c r="M8" s="73" t="s">
        <v>41</v>
      </c>
      <c r="N8" s="73" t="s">
        <v>262</v>
      </c>
      <c r="O8" s="135" t="s">
        <v>263</v>
      </c>
      <c r="P8" s="137" t="s">
        <v>263</v>
      </c>
      <c r="Q8" s="135" t="s">
        <v>44</v>
      </c>
      <c r="R8" s="137" t="s">
        <v>44</v>
      </c>
      <c r="S8" s="73" t="s">
        <v>45</v>
      </c>
      <c r="T8" s="135" t="s">
        <v>264</v>
      </c>
      <c r="U8" s="136" t="s">
        <v>264</v>
      </c>
      <c r="V8" s="137" t="s">
        <v>264</v>
      </c>
    </row>
    <row r="9" spans="1:22" x14ac:dyDescent="0.25">
      <c r="A9" s="71" t="s">
        <v>2</v>
      </c>
      <c r="B9" s="71" t="s">
        <v>95</v>
      </c>
      <c r="C9" s="71" t="s">
        <v>0</v>
      </c>
      <c r="D9" s="71" t="s">
        <v>0</v>
      </c>
      <c r="E9" s="71" t="s">
        <v>0</v>
      </c>
      <c r="F9" s="71" t="s">
        <v>0</v>
      </c>
      <c r="G9" s="71" t="s">
        <v>0</v>
      </c>
      <c r="H9" s="71" t="s">
        <v>0</v>
      </c>
      <c r="I9" s="71" t="s">
        <v>0</v>
      </c>
      <c r="J9" s="71" t="s">
        <v>0</v>
      </c>
      <c r="K9" s="71" t="s">
        <v>0</v>
      </c>
      <c r="L9" s="71" t="s">
        <v>0</v>
      </c>
      <c r="M9" s="71" t="s">
        <v>0</v>
      </c>
      <c r="N9" s="71" t="s">
        <v>0</v>
      </c>
      <c r="O9" s="71" t="s">
        <v>0</v>
      </c>
      <c r="P9" s="71" t="s">
        <v>0</v>
      </c>
      <c r="Q9" s="71" t="s">
        <v>0</v>
      </c>
      <c r="R9" s="71" t="s">
        <v>0</v>
      </c>
      <c r="S9" s="71" t="s">
        <v>0</v>
      </c>
      <c r="T9" s="73" t="s">
        <v>0</v>
      </c>
      <c r="U9" s="73" t="s">
        <v>0</v>
      </c>
      <c r="V9" s="73" t="s">
        <v>0</v>
      </c>
    </row>
    <row r="10" spans="1:22" x14ac:dyDescent="0.25">
      <c r="A10" s="75" t="s">
        <v>65</v>
      </c>
      <c r="B10" s="75" t="s">
        <v>96</v>
      </c>
      <c r="C10" s="75">
        <v>25</v>
      </c>
      <c r="D10" s="80">
        <v>13416090</v>
      </c>
      <c r="E10" s="81" t="s">
        <v>175</v>
      </c>
      <c r="F10" s="81" t="s">
        <v>175</v>
      </c>
      <c r="G10" s="80">
        <v>13416090</v>
      </c>
      <c r="H10" s="86">
        <v>5.2626999999999997</v>
      </c>
      <c r="I10" s="80">
        <v>13416090</v>
      </c>
      <c r="J10" s="81" t="s">
        <v>175</v>
      </c>
      <c r="K10" s="80">
        <v>13416090</v>
      </c>
      <c r="L10" s="82">
        <v>5.2626999999999997</v>
      </c>
      <c r="M10" s="81" t="s">
        <v>175</v>
      </c>
      <c r="N10" s="82">
        <v>5.2626999999999997</v>
      </c>
      <c r="O10" s="81" t="s">
        <v>175</v>
      </c>
      <c r="P10" s="81" t="s">
        <v>175</v>
      </c>
      <c r="Q10" s="81" t="s">
        <v>175</v>
      </c>
      <c r="R10" s="81" t="s">
        <v>175</v>
      </c>
      <c r="S10" s="80">
        <v>13416090</v>
      </c>
      <c r="T10" s="81" t="s">
        <v>175</v>
      </c>
      <c r="U10" s="81" t="s">
        <v>175</v>
      </c>
      <c r="V10" s="81" t="s">
        <v>175</v>
      </c>
    </row>
    <row r="11" spans="1:22" x14ac:dyDescent="0.25">
      <c r="A11" s="75" t="s">
        <v>74</v>
      </c>
      <c r="B11" s="75" t="s">
        <v>97</v>
      </c>
      <c r="C11" s="75">
        <v>0</v>
      </c>
      <c r="D11" s="80">
        <v>0</v>
      </c>
      <c r="E11" s="81" t="s">
        <v>175</v>
      </c>
      <c r="F11" s="81" t="s">
        <v>175</v>
      </c>
      <c r="G11" s="80">
        <v>0</v>
      </c>
      <c r="H11" s="86">
        <v>0</v>
      </c>
      <c r="I11" s="80">
        <v>0</v>
      </c>
      <c r="J11" s="81" t="s">
        <v>175</v>
      </c>
      <c r="K11" s="80">
        <v>0</v>
      </c>
      <c r="L11" s="82">
        <v>0</v>
      </c>
      <c r="M11" s="81" t="s">
        <v>175</v>
      </c>
      <c r="N11" s="82">
        <v>0</v>
      </c>
      <c r="O11" s="81" t="s">
        <v>175</v>
      </c>
      <c r="P11" s="81" t="s">
        <v>175</v>
      </c>
      <c r="Q11" s="81" t="s">
        <v>175</v>
      </c>
      <c r="R11" s="81" t="s">
        <v>175</v>
      </c>
      <c r="S11" s="80">
        <v>0</v>
      </c>
      <c r="T11" s="81" t="s">
        <v>0</v>
      </c>
      <c r="U11" s="81" t="s">
        <v>0</v>
      </c>
      <c r="V11" s="81" t="s">
        <v>0</v>
      </c>
    </row>
    <row r="12" spans="1:22" x14ac:dyDescent="0.25">
      <c r="A12" s="75" t="s">
        <v>76</v>
      </c>
      <c r="B12" s="75" t="s">
        <v>98</v>
      </c>
      <c r="C12" s="75">
        <v>4</v>
      </c>
      <c r="D12" s="80">
        <v>33480</v>
      </c>
      <c r="E12" s="81" t="s">
        <v>175</v>
      </c>
      <c r="F12" s="81" t="s">
        <v>175</v>
      </c>
      <c r="G12" s="80">
        <v>33480</v>
      </c>
      <c r="H12" s="86">
        <v>1.3100000000000001E-2</v>
      </c>
      <c r="I12" s="80">
        <v>33480</v>
      </c>
      <c r="J12" s="81" t="s">
        <v>175</v>
      </c>
      <c r="K12" s="80">
        <v>33480</v>
      </c>
      <c r="L12" s="82">
        <v>1.3100000000000001E-2</v>
      </c>
      <c r="M12" s="81" t="s">
        <v>175</v>
      </c>
      <c r="N12" s="82">
        <v>1.3100000000000001E-2</v>
      </c>
      <c r="O12" s="81" t="s">
        <v>175</v>
      </c>
      <c r="P12" s="81" t="s">
        <v>175</v>
      </c>
      <c r="Q12" s="81" t="s">
        <v>175</v>
      </c>
      <c r="R12" s="81" t="s">
        <v>175</v>
      </c>
      <c r="S12" s="80">
        <v>33480</v>
      </c>
      <c r="T12" s="81" t="s">
        <v>175</v>
      </c>
      <c r="U12" s="81" t="s">
        <v>175</v>
      </c>
      <c r="V12" s="81" t="s">
        <v>175</v>
      </c>
    </row>
    <row r="13" spans="1:22" x14ac:dyDescent="0.25">
      <c r="A13" s="75" t="s">
        <v>78</v>
      </c>
      <c r="B13" s="75" t="s">
        <v>99</v>
      </c>
      <c r="C13" s="75">
        <v>9</v>
      </c>
      <c r="D13" s="80">
        <v>4384</v>
      </c>
      <c r="E13" s="81" t="s">
        <v>175</v>
      </c>
      <c r="F13" s="81" t="s">
        <v>175</v>
      </c>
      <c r="G13" s="80">
        <v>4384</v>
      </c>
      <c r="H13" s="86">
        <v>1.6999999999999999E-3</v>
      </c>
      <c r="I13" s="80">
        <v>4384</v>
      </c>
      <c r="J13" s="81" t="s">
        <v>175</v>
      </c>
      <c r="K13" s="80">
        <v>4384</v>
      </c>
      <c r="L13" s="82">
        <v>1.6999999999999999E-3</v>
      </c>
      <c r="M13" s="81" t="s">
        <v>175</v>
      </c>
      <c r="N13" s="82">
        <v>1.6999999999999999E-3</v>
      </c>
      <c r="O13" s="81" t="s">
        <v>175</v>
      </c>
      <c r="P13" s="81" t="s">
        <v>175</v>
      </c>
      <c r="Q13" s="81" t="s">
        <v>175</v>
      </c>
      <c r="R13" s="81" t="s">
        <v>175</v>
      </c>
      <c r="S13" s="80">
        <v>600</v>
      </c>
      <c r="T13" s="81" t="s">
        <v>175</v>
      </c>
      <c r="U13" s="81" t="s">
        <v>175</v>
      </c>
      <c r="V13" s="81" t="s">
        <v>175</v>
      </c>
    </row>
    <row r="14" spans="1:22" x14ac:dyDescent="0.25">
      <c r="A14" s="75" t="s">
        <v>87</v>
      </c>
      <c r="B14" s="75" t="s">
        <v>100</v>
      </c>
      <c r="C14" s="75">
        <v>6</v>
      </c>
      <c r="D14" s="80">
        <v>201156</v>
      </c>
      <c r="E14" s="81" t="s">
        <v>175</v>
      </c>
      <c r="F14" s="81" t="s">
        <v>175</v>
      </c>
      <c r="G14" s="80">
        <v>201156</v>
      </c>
      <c r="H14" s="86">
        <v>7.8899999999999998E-2</v>
      </c>
      <c r="I14" s="80">
        <v>201156</v>
      </c>
      <c r="J14" s="81" t="s">
        <v>175</v>
      </c>
      <c r="K14" s="80">
        <v>201156</v>
      </c>
      <c r="L14" s="82">
        <v>7.8899999999999998E-2</v>
      </c>
      <c r="M14" s="81" t="s">
        <v>175</v>
      </c>
      <c r="N14" s="82">
        <v>7.8899999999999998E-2</v>
      </c>
      <c r="O14" s="81" t="s">
        <v>175</v>
      </c>
      <c r="P14" s="81" t="s">
        <v>175</v>
      </c>
      <c r="Q14" s="81" t="s">
        <v>175</v>
      </c>
      <c r="R14" s="81" t="s">
        <v>175</v>
      </c>
      <c r="S14" s="80">
        <v>201156</v>
      </c>
      <c r="T14" s="81" t="s">
        <v>175</v>
      </c>
      <c r="U14" s="81" t="s">
        <v>175</v>
      </c>
      <c r="V14" s="81" t="s">
        <v>175</v>
      </c>
    </row>
    <row r="15" spans="1:22" x14ac:dyDescent="0.25">
      <c r="A15" s="75" t="s">
        <v>101</v>
      </c>
      <c r="B15" s="75" t="s">
        <v>102</v>
      </c>
      <c r="C15" s="75">
        <v>0</v>
      </c>
      <c r="D15" s="80">
        <v>0</v>
      </c>
      <c r="E15" s="81" t="s">
        <v>175</v>
      </c>
      <c r="F15" s="81" t="s">
        <v>175</v>
      </c>
      <c r="G15" s="80">
        <v>0</v>
      </c>
      <c r="H15" s="86">
        <v>0</v>
      </c>
      <c r="I15" s="80">
        <v>0</v>
      </c>
      <c r="J15" s="81" t="s">
        <v>175</v>
      </c>
      <c r="K15" s="80">
        <v>0</v>
      </c>
      <c r="L15" s="82">
        <v>0</v>
      </c>
      <c r="M15" s="81" t="s">
        <v>175</v>
      </c>
      <c r="N15" s="82">
        <v>0</v>
      </c>
      <c r="O15" s="81" t="s">
        <v>175</v>
      </c>
      <c r="P15" s="81" t="s">
        <v>175</v>
      </c>
      <c r="Q15" s="81" t="s">
        <v>175</v>
      </c>
      <c r="R15" s="81" t="s">
        <v>175</v>
      </c>
      <c r="S15" s="80">
        <v>0</v>
      </c>
      <c r="T15" s="81" t="s">
        <v>0</v>
      </c>
      <c r="U15" s="81" t="s">
        <v>0</v>
      </c>
      <c r="V15" s="81" t="s">
        <v>0</v>
      </c>
    </row>
    <row r="16" spans="1:22" x14ac:dyDescent="0.25">
      <c r="A16" s="75" t="s">
        <v>103</v>
      </c>
      <c r="B16" s="75" t="s">
        <v>104</v>
      </c>
      <c r="C16" s="75">
        <v>0</v>
      </c>
      <c r="D16" s="80">
        <v>0</v>
      </c>
      <c r="E16" s="81" t="s">
        <v>175</v>
      </c>
      <c r="F16" s="81" t="s">
        <v>175</v>
      </c>
      <c r="G16" s="80">
        <v>0</v>
      </c>
      <c r="H16" s="86">
        <v>0</v>
      </c>
      <c r="I16" s="80">
        <v>0</v>
      </c>
      <c r="J16" s="81" t="s">
        <v>175</v>
      </c>
      <c r="K16" s="80">
        <v>0</v>
      </c>
      <c r="L16" s="82">
        <v>0</v>
      </c>
      <c r="M16" s="81" t="s">
        <v>175</v>
      </c>
      <c r="N16" s="82">
        <v>0</v>
      </c>
      <c r="O16" s="81" t="s">
        <v>175</v>
      </c>
      <c r="P16" s="81" t="s">
        <v>175</v>
      </c>
      <c r="Q16" s="81" t="s">
        <v>175</v>
      </c>
      <c r="R16" s="81" t="s">
        <v>175</v>
      </c>
      <c r="S16" s="80">
        <v>0</v>
      </c>
      <c r="T16" s="81" t="s">
        <v>0</v>
      </c>
      <c r="U16" s="81" t="s">
        <v>0</v>
      </c>
      <c r="V16" s="81" t="s">
        <v>0</v>
      </c>
    </row>
    <row r="17" spans="1:22" x14ac:dyDescent="0.25">
      <c r="A17" s="75" t="s">
        <v>105</v>
      </c>
      <c r="B17" s="75" t="s">
        <v>106</v>
      </c>
      <c r="C17" s="75">
        <v>0</v>
      </c>
      <c r="D17" s="80">
        <v>0</v>
      </c>
      <c r="E17" s="81" t="s">
        <v>175</v>
      </c>
      <c r="F17" s="81" t="s">
        <v>175</v>
      </c>
      <c r="G17" s="80">
        <v>0</v>
      </c>
      <c r="H17" s="86">
        <v>0</v>
      </c>
      <c r="I17" s="80">
        <v>0</v>
      </c>
      <c r="J17" s="81" t="s">
        <v>175</v>
      </c>
      <c r="K17" s="80">
        <v>0</v>
      </c>
      <c r="L17" s="82">
        <v>0</v>
      </c>
      <c r="M17" s="81" t="s">
        <v>175</v>
      </c>
      <c r="N17" s="82">
        <v>0</v>
      </c>
      <c r="O17" s="81" t="s">
        <v>175</v>
      </c>
      <c r="P17" s="81" t="s">
        <v>175</v>
      </c>
      <c r="Q17" s="81" t="s">
        <v>175</v>
      </c>
      <c r="R17" s="81" t="s">
        <v>175</v>
      </c>
      <c r="S17" s="80">
        <v>0</v>
      </c>
      <c r="T17" s="81" t="s">
        <v>0</v>
      </c>
      <c r="U17" s="81" t="s">
        <v>0</v>
      </c>
      <c r="V17" s="81" t="s">
        <v>0</v>
      </c>
    </row>
    <row r="18" spans="1:22" x14ac:dyDescent="0.25">
      <c r="A18" s="75" t="s">
        <v>107</v>
      </c>
      <c r="B18" s="75" t="s">
        <v>108</v>
      </c>
      <c r="C18" s="75">
        <v>1</v>
      </c>
      <c r="D18" s="80">
        <v>3650</v>
      </c>
      <c r="E18" s="81" t="s">
        <v>175</v>
      </c>
      <c r="F18" s="81" t="s">
        <v>175</v>
      </c>
      <c r="G18" s="80">
        <v>3650</v>
      </c>
      <c r="H18" s="86">
        <v>1.4E-3</v>
      </c>
      <c r="I18" s="80">
        <v>3650</v>
      </c>
      <c r="J18" s="81" t="s">
        <v>175</v>
      </c>
      <c r="K18" s="80">
        <v>3650</v>
      </c>
      <c r="L18" s="82">
        <v>1.4E-3</v>
      </c>
      <c r="M18" s="81" t="s">
        <v>175</v>
      </c>
      <c r="N18" s="82">
        <v>1.4E-3</v>
      </c>
      <c r="O18" s="81" t="s">
        <v>175</v>
      </c>
      <c r="P18" s="81" t="s">
        <v>175</v>
      </c>
      <c r="Q18" s="81" t="s">
        <v>175</v>
      </c>
      <c r="R18" s="81" t="s">
        <v>175</v>
      </c>
      <c r="S18" s="80">
        <v>3650</v>
      </c>
      <c r="T18" s="81" t="s">
        <v>175</v>
      </c>
      <c r="U18" s="81" t="s">
        <v>175</v>
      </c>
      <c r="V18" s="81" t="s">
        <v>175</v>
      </c>
    </row>
    <row r="19" spans="1:22" x14ac:dyDescent="0.25">
      <c r="A19" s="75" t="s">
        <v>109</v>
      </c>
      <c r="B19" s="75" t="s">
        <v>110</v>
      </c>
      <c r="C19" s="75">
        <v>0</v>
      </c>
      <c r="D19" s="80">
        <v>0</v>
      </c>
      <c r="E19" s="81" t="s">
        <v>175</v>
      </c>
      <c r="F19" s="81" t="s">
        <v>175</v>
      </c>
      <c r="G19" s="80">
        <v>0</v>
      </c>
      <c r="H19" s="86">
        <v>0</v>
      </c>
      <c r="I19" s="80">
        <v>0</v>
      </c>
      <c r="J19" s="81" t="s">
        <v>175</v>
      </c>
      <c r="K19" s="80">
        <v>0</v>
      </c>
      <c r="L19" s="82">
        <v>0</v>
      </c>
      <c r="M19" s="81" t="s">
        <v>175</v>
      </c>
      <c r="N19" s="82">
        <v>0</v>
      </c>
      <c r="O19" s="81" t="s">
        <v>175</v>
      </c>
      <c r="P19" s="81" t="s">
        <v>175</v>
      </c>
      <c r="Q19" s="81" t="s">
        <v>175</v>
      </c>
      <c r="R19" s="81" t="s">
        <v>175</v>
      </c>
      <c r="S19" s="80">
        <v>0</v>
      </c>
      <c r="T19" s="81" t="s">
        <v>0</v>
      </c>
      <c r="U19" s="81" t="s">
        <v>0</v>
      </c>
      <c r="V19" s="81" t="s">
        <v>0</v>
      </c>
    </row>
    <row r="20" spans="1:22" x14ac:dyDescent="0.25">
      <c r="A20" s="75" t="s">
        <v>111</v>
      </c>
      <c r="B20" s="75" t="s">
        <v>79</v>
      </c>
      <c r="C20" s="75">
        <v>0</v>
      </c>
      <c r="D20" s="80">
        <v>0</v>
      </c>
      <c r="E20" s="81" t="s">
        <v>175</v>
      </c>
      <c r="F20" s="81" t="s">
        <v>175</v>
      </c>
      <c r="G20" s="80">
        <v>0</v>
      </c>
      <c r="H20" s="86">
        <v>0</v>
      </c>
      <c r="I20" s="80">
        <v>0</v>
      </c>
      <c r="J20" s="81" t="s">
        <v>175</v>
      </c>
      <c r="K20" s="80">
        <v>0</v>
      </c>
      <c r="L20" s="82">
        <v>0</v>
      </c>
      <c r="M20" s="81" t="s">
        <v>175</v>
      </c>
      <c r="N20" s="82">
        <v>0</v>
      </c>
      <c r="O20" s="81" t="s">
        <v>175</v>
      </c>
      <c r="P20" s="81" t="s">
        <v>175</v>
      </c>
      <c r="Q20" s="81" t="s">
        <v>175</v>
      </c>
      <c r="R20" s="81" t="s">
        <v>175</v>
      </c>
      <c r="S20" s="80">
        <v>0</v>
      </c>
      <c r="T20" s="81" t="s">
        <v>0</v>
      </c>
      <c r="U20" s="81" t="s">
        <v>0</v>
      </c>
      <c r="V20" s="81" t="s">
        <v>0</v>
      </c>
    </row>
    <row r="21" spans="1:22" x14ac:dyDescent="0.25">
      <c r="A21" s="71" t="s">
        <v>0</v>
      </c>
      <c r="B21" s="71" t="s">
        <v>112</v>
      </c>
      <c r="C21" s="71">
        <v>45</v>
      </c>
      <c r="D21" s="77">
        <v>13658760</v>
      </c>
      <c r="E21" s="73" t="s">
        <v>175</v>
      </c>
      <c r="F21" s="73" t="s">
        <v>175</v>
      </c>
      <c r="G21" s="77">
        <v>13658760</v>
      </c>
      <c r="H21" s="88">
        <v>5.3578999999999999</v>
      </c>
      <c r="I21" s="77">
        <v>13658760</v>
      </c>
      <c r="J21" s="73" t="s">
        <v>175</v>
      </c>
      <c r="K21" s="77">
        <v>13658760</v>
      </c>
      <c r="L21" s="74">
        <v>5.3578999999999999</v>
      </c>
      <c r="M21" s="73" t="s">
        <v>175</v>
      </c>
      <c r="N21" s="74">
        <v>5.3578999999999999</v>
      </c>
      <c r="O21" s="73" t="s">
        <v>175</v>
      </c>
      <c r="P21" s="73" t="s">
        <v>175</v>
      </c>
      <c r="Q21" s="73" t="s">
        <v>175</v>
      </c>
      <c r="R21" s="73" t="s">
        <v>175</v>
      </c>
      <c r="S21" s="77">
        <v>13654976</v>
      </c>
      <c r="T21" s="73" t="s">
        <v>175</v>
      </c>
      <c r="U21" s="73" t="s">
        <v>175</v>
      </c>
      <c r="V21" s="73" t="s">
        <v>175</v>
      </c>
    </row>
    <row r="22" spans="1:22" x14ac:dyDescent="0.25">
      <c r="A22" s="71" t="s">
        <v>5</v>
      </c>
      <c r="B22" s="71" t="s">
        <v>113</v>
      </c>
      <c r="C22" s="82" t="s">
        <v>0</v>
      </c>
      <c r="D22" s="80" t="s">
        <v>0</v>
      </c>
      <c r="E22" s="81" t="s">
        <v>175</v>
      </c>
      <c r="F22" s="81" t="s">
        <v>175</v>
      </c>
      <c r="G22" s="80" t="s">
        <v>0</v>
      </c>
      <c r="H22" s="86" t="s">
        <v>0</v>
      </c>
      <c r="I22" s="80" t="s">
        <v>0</v>
      </c>
      <c r="J22" s="81" t="s">
        <v>175</v>
      </c>
      <c r="K22" s="80" t="s">
        <v>0</v>
      </c>
      <c r="L22" s="82" t="s">
        <v>0</v>
      </c>
      <c r="M22" s="81" t="s">
        <v>175</v>
      </c>
      <c r="N22" s="82" t="s">
        <v>0</v>
      </c>
      <c r="O22" s="81" t="s">
        <v>175</v>
      </c>
      <c r="P22" s="81" t="s">
        <v>175</v>
      </c>
      <c r="Q22" s="81" t="s">
        <v>175</v>
      </c>
      <c r="R22" s="81" t="s">
        <v>175</v>
      </c>
      <c r="S22" s="80" t="s">
        <v>0</v>
      </c>
      <c r="T22" s="81" t="s">
        <v>0</v>
      </c>
      <c r="U22" s="81" t="s">
        <v>0</v>
      </c>
      <c r="V22" s="81" t="s">
        <v>0</v>
      </c>
    </row>
    <row r="23" spans="1:22" x14ac:dyDescent="0.25">
      <c r="A23" s="75" t="s">
        <v>65</v>
      </c>
      <c r="B23" s="75" t="s">
        <v>114</v>
      </c>
      <c r="C23" s="75">
        <v>0</v>
      </c>
      <c r="D23" s="80">
        <v>0</v>
      </c>
      <c r="E23" s="81" t="s">
        <v>175</v>
      </c>
      <c r="F23" s="81" t="s">
        <v>175</v>
      </c>
      <c r="G23" s="80">
        <v>0</v>
      </c>
      <c r="H23" s="86">
        <v>0</v>
      </c>
      <c r="I23" s="80">
        <v>0</v>
      </c>
      <c r="J23" s="81" t="s">
        <v>175</v>
      </c>
      <c r="K23" s="80">
        <v>0</v>
      </c>
      <c r="L23" s="82">
        <v>0</v>
      </c>
      <c r="M23" s="81" t="s">
        <v>175</v>
      </c>
      <c r="N23" s="82">
        <v>0</v>
      </c>
      <c r="O23" s="81" t="s">
        <v>175</v>
      </c>
      <c r="P23" s="81" t="s">
        <v>175</v>
      </c>
      <c r="Q23" s="81" t="s">
        <v>175</v>
      </c>
      <c r="R23" s="81" t="s">
        <v>175</v>
      </c>
      <c r="S23" s="80">
        <v>0</v>
      </c>
      <c r="T23" s="81" t="s">
        <v>0</v>
      </c>
      <c r="U23" s="81" t="s">
        <v>0</v>
      </c>
      <c r="V23" s="81" t="s">
        <v>0</v>
      </c>
    </row>
    <row r="24" spans="1:22" x14ac:dyDescent="0.25">
      <c r="A24" s="75" t="s">
        <v>74</v>
      </c>
      <c r="B24" s="75" t="s">
        <v>115</v>
      </c>
      <c r="C24" s="75">
        <v>0</v>
      </c>
      <c r="D24" s="80">
        <v>0</v>
      </c>
      <c r="E24" s="81" t="s">
        <v>175</v>
      </c>
      <c r="F24" s="81" t="s">
        <v>175</v>
      </c>
      <c r="G24" s="80">
        <v>0</v>
      </c>
      <c r="H24" s="86">
        <v>0</v>
      </c>
      <c r="I24" s="80">
        <v>0</v>
      </c>
      <c r="J24" s="81" t="s">
        <v>175</v>
      </c>
      <c r="K24" s="80">
        <v>0</v>
      </c>
      <c r="L24" s="82">
        <v>0</v>
      </c>
      <c r="M24" s="81" t="s">
        <v>175</v>
      </c>
      <c r="N24" s="82">
        <v>0</v>
      </c>
      <c r="O24" s="81" t="s">
        <v>175</v>
      </c>
      <c r="P24" s="81" t="s">
        <v>175</v>
      </c>
      <c r="Q24" s="81" t="s">
        <v>175</v>
      </c>
      <c r="R24" s="81" t="s">
        <v>175</v>
      </c>
      <c r="S24" s="80">
        <v>0</v>
      </c>
      <c r="T24" s="81" t="s">
        <v>0</v>
      </c>
      <c r="U24" s="81" t="s">
        <v>0</v>
      </c>
      <c r="V24" s="81" t="s">
        <v>0</v>
      </c>
    </row>
    <row r="25" spans="1:22" x14ac:dyDescent="0.25">
      <c r="A25" s="75" t="s">
        <v>76</v>
      </c>
      <c r="B25" s="75" t="s">
        <v>106</v>
      </c>
      <c r="C25" s="75">
        <v>0</v>
      </c>
      <c r="D25" s="80">
        <v>0</v>
      </c>
      <c r="E25" s="81" t="s">
        <v>175</v>
      </c>
      <c r="F25" s="81" t="s">
        <v>175</v>
      </c>
      <c r="G25" s="80">
        <v>0</v>
      </c>
      <c r="H25" s="86">
        <v>0</v>
      </c>
      <c r="I25" s="80">
        <v>0</v>
      </c>
      <c r="J25" s="81" t="s">
        <v>175</v>
      </c>
      <c r="K25" s="80">
        <v>0</v>
      </c>
      <c r="L25" s="82">
        <v>0</v>
      </c>
      <c r="M25" s="81" t="s">
        <v>175</v>
      </c>
      <c r="N25" s="82">
        <v>0</v>
      </c>
      <c r="O25" s="81" t="s">
        <v>175</v>
      </c>
      <c r="P25" s="81" t="s">
        <v>175</v>
      </c>
      <c r="Q25" s="81" t="s">
        <v>175</v>
      </c>
      <c r="R25" s="81" t="s">
        <v>175</v>
      </c>
      <c r="S25" s="80">
        <v>0</v>
      </c>
      <c r="T25" s="81" t="s">
        <v>0</v>
      </c>
      <c r="U25" s="81" t="s">
        <v>0</v>
      </c>
      <c r="V25" s="81" t="s">
        <v>0</v>
      </c>
    </row>
    <row r="26" spans="1:22" x14ac:dyDescent="0.25">
      <c r="A26" s="75" t="s">
        <v>78</v>
      </c>
      <c r="B26" s="75" t="s">
        <v>116</v>
      </c>
      <c r="C26" s="75">
        <v>99</v>
      </c>
      <c r="D26" s="80">
        <v>12008579</v>
      </c>
      <c r="E26" s="81" t="s">
        <v>175</v>
      </c>
      <c r="F26" s="81" t="s">
        <v>175</v>
      </c>
      <c r="G26" s="80">
        <v>12008579</v>
      </c>
      <c r="H26" s="86">
        <v>4.7106000000000003</v>
      </c>
      <c r="I26" s="80">
        <v>12008579</v>
      </c>
      <c r="J26" s="81" t="s">
        <v>175</v>
      </c>
      <c r="K26" s="80">
        <v>12008579</v>
      </c>
      <c r="L26" s="82">
        <v>4.7106000000000003</v>
      </c>
      <c r="M26" s="81" t="s">
        <v>175</v>
      </c>
      <c r="N26" s="82">
        <v>4.7106000000000003</v>
      </c>
      <c r="O26" s="81" t="s">
        <v>175</v>
      </c>
      <c r="P26" s="81" t="s">
        <v>175</v>
      </c>
      <c r="Q26" s="81" t="s">
        <v>175</v>
      </c>
      <c r="R26" s="81" t="s">
        <v>175</v>
      </c>
      <c r="S26" s="80">
        <v>12008579</v>
      </c>
      <c r="T26" s="81" t="s">
        <v>175</v>
      </c>
      <c r="U26" s="81" t="s">
        <v>175</v>
      </c>
      <c r="V26" s="81" t="s">
        <v>175</v>
      </c>
    </row>
    <row r="27" spans="1:22" x14ac:dyDescent="0.25">
      <c r="A27" s="75" t="s">
        <v>87</v>
      </c>
      <c r="B27" s="75" t="s">
        <v>117</v>
      </c>
      <c r="C27" s="75">
        <v>7</v>
      </c>
      <c r="D27" s="80">
        <v>344385</v>
      </c>
      <c r="E27" s="81" t="s">
        <v>175</v>
      </c>
      <c r="F27" s="81" t="s">
        <v>175</v>
      </c>
      <c r="G27" s="80">
        <v>344385</v>
      </c>
      <c r="H27" s="86">
        <v>0.1351</v>
      </c>
      <c r="I27" s="80">
        <v>344385</v>
      </c>
      <c r="J27" s="81" t="s">
        <v>175</v>
      </c>
      <c r="K27" s="80">
        <v>344385</v>
      </c>
      <c r="L27" s="82">
        <v>0.1351</v>
      </c>
      <c r="M27" s="81" t="s">
        <v>175</v>
      </c>
      <c r="N27" s="82">
        <v>0.1351</v>
      </c>
      <c r="O27" s="81" t="s">
        <v>175</v>
      </c>
      <c r="P27" s="81" t="s">
        <v>175</v>
      </c>
      <c r="Q27" s="81" t="s">
        <v>175</v>
      </c>
      <c r="R27" s="81" t="s">
        <v>175</v>
      </c>
      <c r="S27" s="80">
        <v>344385</v>
      </c>
      <c r="T27" s="81" t="s">
        <v>175</v>
      </c>
      <c r="U27" s="81" t="s">
        <v>175</v>
      </c>
      <c r="V27" s="81" t="s">
        <v>175</v>
      </c>
    </row>
    <row r="28" spans="1:22" ht="30" x14ac:dyDescent="0.25">
      <c r="A28" s="75" t="s">
        <v>101</v>
      </c>
      <c r="B28" s="75" t="s">
        <v>118</v>
      </c>
      <c r="C28" s="75">
        <v>0</v>
      </c>
      <c r="D28" s="80">
        <v>0</v>
      </c>
      <c r="E28" s="81" t="s">
        <v>175</v>
      </c>
      <c r="F28" s="81" t="s">
        <v>175</v>
      </c>
      <c r="G28" s="80">
        <v>0</v>
      </c>
      <c r="H28" s="86">
        <v>0</v>
      </c>
      <c r="I28" s="80">
        <v>0</v>
      </c>
      <c r="J28" s="81" t="s">
        <v>175</v>
      </c>
      <c r="K28" s="80">
        <v>0</v>
      </c>
      <c r="L28" s="82">
        <v>0</v>
      </c>
      <c r="M28" s="81" t="s">
        <v>175</v>
      </c>
      <c r="N28" s="82">
        <v>0</v>
      </c>
      <c r="O28" s="81" t="s">
        <v>175</v>
      </c>
      <c r="P28" s="81" t="s">
        <v>175</v>
      </c>
      <c r="Q28" s="81" t="s">
        <v>175</v>
      </c>
      <c r="R28" s="81" t="s">
        <v>175</v>
      </c>
      <c r="S28" s="80">
        <v>0</v>
      </c>
      <c r="T28" s="81" t="s">
        <v>0</v>
      </c>
      <c r="U28" s="81" t="s">
        <v>0</v>
      </c>
      <c r="V28" s="81" t="s">
        <v>0</v>
      </c>
    </row>
    <row r="29" spans="1:22" x14ac:dyDescent="0.25">
      <c r="A29" s="75" t="s">
        <v>119</v>
      </c>
      <c r="B29" s="71" t="s">
        <v>79</v>
      </c>
      <c r="C29" s="75">
        <v>2</v>
      </c>
      <c r="D29" s="80">
        <v>2174</v>
      </c>
      <c r="E29" s="81" t="s">
        <v>175</v>
      </c>
      <c r="F29" s="81" t="s">
        <v>175</v>
      </c>
      <c r="G29" s="80">
        <v>2174</v>
      </c>
      <c r="H29" s="86">
        <v>8.9999999999999998E-4</v>
      </c>
      <c r="I29" s="80">
        <v>2174</v>
      </c>
      <c r="J29" s="81" t="s">
        <v>175</v>
      </c>
      <c r="K29" s="80">
        <v>2174</v>
      </c>
      <c r="L29" s="82">
        <v>8.9999999999999998E-4</v>
      </c>
      <c r="M29" s="81" t="s">
        <v>175</v>
      </c>
      <c r="N29" s="82">
        <v>8.9999999999999998E-4</v>
      </c>
      <c r="O29" s="81" t="s">
        <v>175</v>
      </c>
      <c r="P29" s="81" t="s">
        <v>175</v>
      </c>
      <c r="Q29" s="81" t="s">
        <v>175</v>
      </c>
      <c r="R29" s="81" t="s">
        <v>175</v>
      </c>
      <c r="S29" s="80">
        <v>2024</v>
      </c>
      <c r="T29" s="81" t="s">
        <v>175</v>
      </c>
      <c r="U29" s="81" t="s">
        <v>175</v>
      </c>
      <c r="V29" s="81" t="s">
        <v>175</v>
      </c>
    </row>
    <row r="30" spans="1:22" x14ac:dyDescent="0.25">
      <c r="A30" s="71" t="s">
        <v>0</v>
      </c>
      <c r="B30" s="71" t="s">
        <v>120</v>
      </c>
      <c r="C30" s="71">
        <v>108</v>
      </c>
      <c r="D30" s="77">
        <v>12355138</v>
      </c>
      <c r="E30" s="73" t="s">
        <v>175</v>
      </c>
      <c r="F30" s="73" t="s">
        <v>175</v>
      </c>
      <c r="G30" s="77">
        <v>12355138</v>
      </c>
      <c r="H30" s="88">
        <v>4.8464999999999998</v>
      </c>
      <c r="I30" s="77">
        <v>12355138</v>
      </c>
      <c r="J30" s="73" t="s">
        <v>175</v>
      </c>
      <c r="K30" s="77">
        <v>12355138</v>
      </c>
      <c r="L30" s="74">
        <v>4.8464999999999998</v>
      </c>
      <c r="M30" s="73" t="s">
        <v>175</v>
      </c>
      <c r="N30" s="74">
        <v>4.8464999999999998</v>
      </c>
      <c r="O30" s="73" t="s">
        <v>175</v>
      </c>
      <c r="P30" s="73" t="s">
        <v>175</v>
      </c>
      <c r="Q30" s="73" t="s">
        <v>175</v>
      </c>
      <c r="R30" s="73" t="s">
        <v>175</v>
      </c>
      <c r="S30" s="77">
        <v>12354988</v>
      </c>
      <c r="T30" s="73" t="s">
        <v>175</v>
      </c>
      <c r="U30" s="73" t="s">
        <v>175</v>
      </c>
      <c r="V30" s="73" t="s">
        <v>175</v>
      </c>
    </row>
    <row r="31" spans="1:22" ht="30" x14ac:dyDescent="0.25">
      <c r="A31" s="71" t="s">
        <v>6</v>
      </c>
      <c r="B31" s="71" t="s">
        <v>121</v>
      </c>
      <c r="C31" s="82" t="s">
        <v>0</v>
      </c>
      <c r="D31" s="80" t="s">
        <v>0</v>
      </c>
      <c r="E31" s="81" t="s">
        <v>175</v>
      </c>
      <c r="F31" s="81" t="s">
        <v>175</v>
      </c>
      <c r="G31" s="80" t="s">
        <v>0</v>
      </c>
      <c r="H31" s="86" t="s">
        <v>0</v>
      </c>
      <c r="I31" s="80" t="s">
        <v>0</v>
      </c>
      <c r="J31" s="81" t="s">
        <v>175</v>
      </c>
      <c r="K31" s="80" t="s">
        <v>0</v>
      </c>
      <c r="L31" s="82" t="s">
        <v>0</v>
      </c>
      <c r="M31" s="81" t="s">
        <v>175</v>
      </c>
      <c r="N31" s="82" t="s">
        <v>0</v>
      </c>
      <c r="O31" s="81" t="s">
        <v>175</v>
      </c>
      <c r="P31" s="81" t="s">
        <v>175</v>
      </c>
      <c r="Q31" s="81" t="s">
        <v>175</v>
      </c>
      <c r="R31" s="81" t="s">
        <v>175</v>
      </c>
      <c r="S31" s="80" t="s">
        <v>0</v>
      </c>
      <c r="T31" s="81" t="s">
        <v>0</v>
      </c>
      <c r="U31" s="81" t="s">
        <v>0</v>
      </c>
      <c r="V31" s="81" t="s">
        <v>0</v>
      </c>
    </row>
    <row r="32" spans="1:22" x14ac:dyDescent="0.25">
      <c r="A32" s="75" t="s">
        <v>65</v>
      </c>
      <c r="B32" s="75" t="s">
        <v>122</v>
      </c>
      <c r="C32" s="75">
        <v>0</v>
      </c>
      <c r="D32" s="80">
        <v>0</v>
      </c>
      <c r="E32" s="81" t="s">
        <v>175</v>
      </c>
      <c r="F32" s="81" t="s">
        <v>175</v>
      </c>
      <c r="G32" s="80">
        <v>0</v>
      </c>
      <c r="H32" s="86">
        <v>0</v>
      </c>
      <c r="I32" s="80">
        <v>0</v>
      </c>
      <c r="J32" s="81" t="s">
        <v>175</v>
      </c>
      <c r="K32" s="80">
        <v>0</v>
      </c>
      <c r="L32" s="82">
        <v>0</v>
      </c>
      <c r="M32" s="81" t="s">
        <v>175</v>
      </c>
      <c r="N32" s="82">
        <v>0</v>
      </c>
      <c r="O32" s="81" t="s">
        <v>175</v>
      </c>
      <c r="P32" s="81" t="s">
        <v>175</v>
      </c>
      <c r="Q32" s="81" t="s">
        <v>175</v>
      </c>
      <c r="R32" s="81" t="s">
        <v>175</v>
      </c>
      <c r="S32" s="80">
        <v>0</v>
      </c>
      <c r="T32" s="81" t="s">
        <v>0</v>
      </c>
      <c r="U32" s="81" t="s">
        <v>0</v>
      </c>
      <c r="V32" s="81" t="s">
        <v>0</v>
      </c>
    </row>
    <row r="33" spans="1:22" x14ac:dyDescent="0.25">
      <c r="A33" s="75" t="s">
        <v>74</v>
      </c>
      <c r="B33" s="75" t="s">
        <v>123</v>
      </c>
      <c r="C33" s="75">
        <v>0</v>
      </c>
      <c r="D33" s="80">
        <v>0</v>
      </c>
      <c r="E33" s="81" t="s">
        <v>175</v>
      </c>
      <c r="F33" s="81" t="s">
        <v>175</v>
      </c>
      <c r="G33" s="80">
        <v>0</v>
      </c>
      <c r="H33" s="86">
        <v>0</v>
      </c>
      <c r="I33" s="80">
        <v>0</v>
      </c>
      <c r="J33" s="81" t="s">
        <v>175</v>
      </c>
      <c r="K33" s="80">
        <v>0</v>
      </c>
      <c r="L33" s="82">
        <v>0</v>
      </c>
      <c r="M33" s="81" t="s">
        <v>175</v>
      </c>
      <c r="N33" s="82">
        <v>0</v>
      </c>
      <c r="O33" s="81" t="s">
        <v>175</v>
      </c>
      <c r="P33" s="81" t="s">
        <v>175</v>
      </c>
      <c r="Q33" s="81" t="s">
        <v>175</v>
      </c>
      <c r="R33" s="81" t="s">
        <v>175</v>
      </c>
      <c r="S33" s="80">
        <v>0</v>
      </c>
      <c r="T33" s="81" t="s">
        <v>0</v>
      </c>
      <c r="U33" s="81" t="s">
        <v>0</v>
      </c>
      <c r="V33" s="81" t="s">
        <v>0</v>
      </c>
    </row>
    <row r="34" spans="1:22" ht="45" x14ac:dyDescent="0.25">
      <c r="A34" s="75" t="s">
        <v>52</v>
      </c>
      <c r="B34" s="75" t="s">
        <v>124</v>
      </c>
      <c r="C34" s="75">
        <v>0</v>
      </c>
      <c r="D34" s="80">
        <v>0</v>
      </c>
      <c r="E34" s="81" t="s">
        <v>175</v>
      </c>
      <c r="F34" s="81" t="s">
        <v>175</v>
      </c>
      <c r="G34" s="80">
        <v>0</v>
      </c>
      <c r="H34" s="86">
        <v>0</v>
      </c>
      <c r="I34" s="80">
        <v>0</v>
      </c>
      <c r="J34" s="81" t="s">
        <v>175</v>
      </c>
      <c r="K34" s="80">
        <v>0</v>
      </c>
      <c r="L34" s="82">
        <v>0</v>
      </c>
      <c r="M34" s="81" t="s">
        <v>175</v>
      </c>
      <c r="N34" s="82">
        <v>0</v>
      </c>
      <c r="O34" s="81" t="s">
        <v>175</v>
      </c>
      <c r="P34" s="81" t="s">
        <v>175</v>
      </c>
      <c r="Q34" s="81" t="s">
        <v>175</v>
      </c>
      <c r="R34" s="81" t="s">
        <v>175</v>
      </c>
      <c r="S34" s="80">
        <v>0</v>
      </c>
      <c r="T34" s="81" t="s">
        <v>0</v>
      </c>
      <c r="U34" s="81" t="s">
        <v>0</v>
      </c>
      <c r="V34" s="81" t="s">
        <v>0</v>
      </c>
    </row>
    <row r="35" spans="1:22" x14ac:dyDescent="0.25">
      <c r="A35" s="71" t="s">
        <v>0</v>
      </c>
      <c r="B35" s="71" t="s">
        <v>125</v>
      </c>
      <c r="C35" s="71">
        <v>0</v>
      </c>
      <c r="D35" s="77">
        <v>0</v>
      </c>
      <c r="E35" s="73" t="s">
        <v>175</v>
      </c>
      <c r="F35" s="73" t="s">
        <v>175</v>
      </c>
      <c r="G35" s="77">
        <v>0</v>
      </c>
      <c r="H35" s="88">
        <v>0</v>
      </c>
      <c r="I35" s="77">
        <v>0</v>
      </c>
      <c r="J35" s="73" t="s">
        <v>175</v>
      </c>
      <c r="K35" s="77">
        <v>0</v>
      </c>
      <c r="L35" s="74">
        <v>0</v>
      </c>
      <c r="M35" s="73" t="s">
        <v>175</v>
      </c>
      <c r="N35" s="74">
        <v>0</v>
      </c>
      <c r="O35" s="73" t="s">
        <v>175</v>
      </c>
      <c r="P35" s="73" t="s">
        <v>175</v>
      </c>
      <c r="Q35" s="73" t="s">
        <v>175</v>
      </c>
      <c r="R35" s="73" t="s">
        <v>175</v>
      </c>
      <c r="S35" s="77">
        <v>0</v>
      </c>
      <c r="T35" s="73" t="s">
        <v>0</v>
      </c>
      <c r="U35" s="73" t="s">
        <v>0</v>
      </c>
      <c r="V35" s="73" t="s">
        <v>0</v>
      </c>
    </row>
    <row r="36" spans="1:22" x14ac:dyDescent="0.25">
      <c r="A36" s="71" t="s">
        <v>8</v>
      </c>
      <c r="B36" s="71" t="s">
        <v>126</v>
      </c>
      <c r="C36" s="82" t="s">
        <v>0</v>
      </c>
      <c r="D36" s="80">
        <v>0</v>
      </c>
      <c r="E36" s="81" t="s">
        <v>175</v>
      </c>
      <c r="F36" s="81" t="s">
        <v>175</v>
      </c>
      <c r="G36" s="80">
        <v>0</v>
      </c>
      <c r="H36" s="86">
        <v>0</v>
      </c>
      <c r="I36" s="80">
        <v>0</v>
      </c>
      <c r="J36" s="81" t="s">
        <v>175</v>
      </c>
      <c r="K36" s="80">
        <v>0</v>
      </c>
      <c r="L36" s="82">
        <v>0</v>
      </c>
      <c r="M36" s="81" t="s">
        <v>175</v>
      </c>
      <c r="N36" s="82">
        <v>0</v>
      </c>
      <c r="O36" s="81" t="s">
        <v>175</v>
      </c>
      <c r="P36" s="81" t="s">
        <v>175</v>
      </c>
      <c r="Q36" s="81" t="s">
        <v>175</v>
      </c>
      <c r="R36" s="81" t="s">
        <v>175</v>
      </c>
      <c r="S36" s="80">
        <v>0</v>
      </c>
      <c r="T36" s="81" t="s">
        <v>0</v>
      </c>
      <c r="U36" s="81" t="s">
        <v>0</v>
      </c>
      <c r="V36" s="81" t="s">
        <v>0</v>
      </c>
    </row>
    <row r="37" spans="1:22" x14ac:dyDescent="0.25">
      <c r="A37" s="75" t="s">
        <v>65</v>
      </c>
      <c r="B37" s="75" t="s">
        <v>127</v>
      </c>
      <c r="C37" s="75">
        <v>0</v>
      </c>
      <c r="D37" s="80">
        <v>0</v>
      </c>
      <c r="E37" s="81" t="s">
        <v>175</v>
      </c>
      <c r="F37" s="81" t="s">
        <v>175</v>
      </c>
      <c r="G37" s="80">
        <v>0</v>
      </c>
      <c r="H37" s="86">
        <v>0</v>
      </c>
      <c r="I37" s="80">
        <v>0</v>
      </c>
      <c r="J37" s="81" t="s">
        <v>175</v>
      </c>
      <c r="K37" s="80">
        <v>0</v>
      </c>
      <c r="L37" s="82">
        <v>0</v>
      </c>
      <c r="M37" s="81" t="s">
        <v>175</v>
      </c>
      <c r="N37" s="82">
        <v>0</v>
      </c>
      <c r="O37" s="81" t="s">
        <v>175</v>
      </c>
      <c r="P37" s="81" t="s">
        <v>175</v>
      </c>
      <c r="Q37" s="81" t="s">
        <v>175</v>
      </c>
      <c r="R37" s="81" t="s">
        <v>175</v>
      </c>
      <c r="S37" s="80">
        <v>0</v>
      </c>
      <c r="T37" s="81" t="s">
        <v>0</v>
      </c>
      <c r="U37" s="81" t="s">
        <v>0</v>
      </c>
      <c r="V37" s="81" t="s">
        <v>0</v>
      </c>
    </row>
    <row r="38" spans="1:22" ht="45" x14ac:dyDescent="0.25">
      <c r="A38" s="75" t="s">
        <v>74</v>
      </c>
      <c r="B38" s="75" t="s">
        <v>128</v>
      </c>
      <c r="C38" s="75">
        <v>0</v>
      </c>
      <c r="D38" s="80">
        <v>0</v>
      </c>
      <c r="E38" s="81" t="s">
        <v>175</v>
      </c>
      <c r="F38" s="81" t="s">
        <v>175</v>
      </c>
      <c r="G38" s="80">
        <v>0</v>
      </c>
      <c r="H38" s="86">
        <v>0</v>
      </c>
      <c r="I38" s="80">
        <v>0</v>
      </c>
      <c r="J38" s="81" t="s">
        <v>175</v>
      </c>
      <c r="K38" s="80">
        <v>0</v>
      </c>
      <c r="L38" s="82">
        <v>0</v>
      </c>
      <c r="M38" s="81" t="s">
        <v>175</v>
      </c>
      <c r="N38" s="82">
        <v>0</v>
      </c>
      <c r="O38" s="81" t="s">
        <v>175</v>
      </c>
      <c r="P38" s="81" t="s">
        <v>175</v>
      </c>
      <c r="Q38" s="81" t="s">
        <v>175</v>
      </c>
      <c r="R38" s="81" t="s">
        <v>175</v>
      </c>
      <c r="S38" s="80">
        <v>0</v>
      </c>
      <c r="T38" s="81" t="s">
        <v>0</v>
      </c>
      <c r="U38" s="81" t="s">
        <v>0</v>
      </c>
      <c r="V38" s="81" t="s">
        <v>0</v>
      </c>
    </row>
    <row r="39" spans="1:22" x14ac:dyDescent="0.25">
      <c r="A39" s="75" t="s">
        <v>52</v>
      </c>
      <c r="B39" s="75" t="s">
        <v>129</v>
      </c>
      <c r="C39" s="75">
        <v>0</v>
      </c>
      <c r="D39" s="80">
        <v>0</v>
      </c>
      <c r="E39" s="81" t="s">
        <v>175</v>
      </c>
      <c r="F39" s="81" t="s">
        <v>175</v>
      </c>
      <c r="G39" s="80">
        <v>0</v>
      </c>
      <c r="H39" s="86">
        <v>0</v>
      </c>
      <c r="I39" s="80">
        <v>0</v>
      </c>
      <c r="J39" s="81" t="s">
        <v>175</v>
      </c>
      <c r="K39" s="80">
        <v>0</v>
      </c>
      <c r="L39" s="82">
        <v>0</v>
      </c>
      <c r="M39" s="81" t="s">
        <v>175</v>
      </c>
      <c r="N39" s="82">
        <v>0</v>
      </c>
      <c r="O39" s="81" t="s">
        <v>175</v>
      </c>
      <c r="P39" s="81" t="s">
        <v>175</v>
      </c>
      <c r="Q39" s="81" t="s">
        <v>175</v>
      </c>
      <c r="R39" s="81" t="s">
        <v>175</v>
      </c>
      <c r="S39" s="80">
        <v>0</v>
      </c>
      <c r="T39" s="81" t="s">
        <v>0</v>
      </c>
      <c r="U39" s="81" t="s">
        <v>0</v>
      </c>
      <c r="V39" s="81" t="s">
        <v>0</v>
      </c>
    </row>
    <row r="40" spans="1:22" ht="60" x14ac:dyDescent="0.25">
      <c r="A40" s="75" t="s">
        <v>130</v>
      </c>
      <c r="B40" s="75" t="s">
        <v>131</v>
      </c>
      <c r="C40" s="75">
        <v>0</v>
      </c>
      <c r="D40" s="80">
        <v>0</v>
      </c>
      <c r="E40" s="81" t="s">
        <v>175</v>
      </c>
      <c r="F40" s="81" t="s">
        <v>175</v>
      </c>
      <c r="G40" s="80">
        <v>0</v>
      </c>
      <c r="H40" s="86">
        <v>0</v>
      </c>
      <c r="I40" s="80">
        <v>0</v>
      </c>
      <c r="J40" s="81" t="s">
        <v>175</v>
      </c>
      <c r="K40" s="80">
        <v>0</v>
      </c>
      <c r="L40" s="82">
        <v>0</v>
      </c>
      <c r="M40" s="81" t="s">
        <v>175</v>
      </c>
      <c r="N40" s="82">
        <v>0</v>
      </c>
      <c r="O40" s="81" t="s">
        <v>175</v>
      </c>
      <c r="P40" s="81" t="s">
        <v>175</v>
      </c>
      <c r="Q40" s="81" t="s">
        <v>175</v>
      </c>
      <c r="R40" s="81" t="s">
        <v>175</v>
      </c>
      <c r="S40" s="80">
        <v>0</v>
      </c>
      <c r="T40" s="81" t="s">
        <v>0</v>
      </c>
      <c r="U40" s="81" t="s">
        <v>0</v>
      </c>
      <c r="V40" s="81" t="s">
        <v>0</v>
      </c>
    </row>
    <row r="41" spans="1:22" ht="60" x14ac:dyDescent="0.25">
      <c r="A41" s="75" t="s">
        <v>132</v>
      </c>
      <c r="B41" s="75" t="s">
        <v>133</v>
      </c>
      <c r="C41" s="75">
        <v>0</v>
      </c>
      <c r="D41" s="80">
        <v>0</v>
      </c>
      <c r="E41" s="81" t="s">
        <v>175</v>
      </c>
      <c r="F41" s="81" t="s">
        <v>175</v>
      </c>
      <c r="G41" s="80">
        <v>0</v>
      </c>
      <c r="H41" s="86">
        <v>0</v>
      </c>
      <c r="I41" s="80">
        <v>0</v>
      </c>
      <c r="J41" s="81" t="s">
        <v>175</v>
      </c>
      <c r="K41" s="80">
        <v>0</v>
      </c>
      <c r="L41" s="82">
        <v>0</v>
      </c>
      <c r="M41" s="81" t="s">
        <v>175</v>
      </c>
      <c r="N41" s="82">
        <v>0</v>
      </c>
      <c r="O41" s="81" t="s">
        <v>175</v>
      </c>
      <c r="P41" s="81" t="s">
        <v>175</v>
      </c>
      <c r="Q41" s="81" t="s">
        <v>175</v>
      </c>
      <c r="R41" s="81" t="s">
        <v>175</v>
      </c>
      <c r="S41" s="80">
        <v>0</v>
      </c>
      <c r="T41" s="81" t="s">
        <v>0</v>
      </c>
      <c r="U41" s="81" t="s">
        <v>0</v>
      </c>
      <c r="V41" s="81" t="s">
        <v>0</v>
      </c>
    </row>
    <row r="42" spans="1:22" ht="30" x14ac:dyDescent="0.25">
      <c r="A42" s="75" t="s">
        <v>101</v>
      </c>
      <c r="B42" s="75" t="s">
        <v>134</v>
      </c>
      <c r="C42" s="75">
        <v>1</v>
      </c>
      <c r="D42" s="80">
        <v>2575280</v>
      </c>
      <c r="E42" s="81" t="s">
        <v>175</v>
      </c>
      <c r="F42" s="81" t="s">
        <v>175</v>
      </c>
      <c r="G42" s="80">
        <v>2575280</v>
      </c>
      <c r="H42" s="86">
        <v>1.0102</v>
      </c>
      <c r="I42" s="80">
        <v>2575280</v>
      </c>
      <c r="J42" s="81" t="s">
        <v>175</v>
      </c>
      <c r="K42" s="80">
        <v>2575280</v>
      </c>
      <c r="L42" s="82">
        <v>1.0102</v>
      </c>
      <c r="M42" s="81" t="s">
        <v>175</v>
      </c>
      <c r="N42" s="82">
        <v>1.0102</v>
      </c>
      <c r="O42" s="81" t="s">
        <v>175</v>
      </c>
      <c r="P42" s="81" t="s">
        <v>175</v>
      </c>
      <c r="Q42" s="81" t="s">
        <v>175</v>
      </c>
      <c r="R42" s="81" t="s">
        <v>175</v>
      </c>
      <c r="S42" s="80">
        <v>2575280</v>
      </c>
      <c r="T42" s="81" t="s">
        <v>175</v>
      </c>
      <c r="U42" s="81" t="s">
        <v>175</v>
      </c>
      <c r="V42" s="81" t="s">
        <v>175</v>
      </c>
    </row>
    <row r="43" spans="1:22" x14ac:dyDescent="0.25">
      <c r="A43" s="76" t="s">
        <v>0</v>
      </c>
      <c r="B43" s="76" t="s">
        <v>135</v>
      </c>
      <c r="C43" s="76">
        <v>1</v>
      </c>
      <c r="D43" s="83">
        <v>2575280</v>
      </c>
      <c r="E43" s="81" t="s">
        <v>175</v>
      </c>
      <c r="F43" s="81" t="s">
        <v>175</v>
      </c>
      <c r="G43" s="83">
        <v>2575280</v>
      </c>
      <c r="H43" s="87">
        <v>1.0102</v>
      </c>
      <c r="I43" s="83">
        <v>2575280</v>
      </c>
      <c r="J43" s="81" t="s">
        <v>175</v>
      </c>
      <c r="K43" s="83">
        <v>2575280</v>
      </c>
      <c r="L43" s="84">
        <v>1.0102</v>
      </c>
      <c r="M43" s="81" t="s">
        <v>175</v>
      </c>
      <c r="N43" s="84">
        <v>1.0102</v>
      </c>
      <c r="O43" s="81" t="s">
        <v>175</v>
      </c>
      <c r="P43" s="81" t="s">
        <v>175</v>
      </c>
      <c r="Q43" s="81" t="s">
        <v>175</v>
      </c>
      <c r="R43" s="81" t="s">
        <v>175</v>
      </c>
      <c r="S43" s="83">
        <v>2575280</v>
      </c>
      <c r="T43" s="85" t="s">
        <v>0</v>
      </c>
      <c r="U43" s="85" t="s">
        <v>0</v>
      </c>
      <c r="V43" s="85" t="s">
        <v>0</v>
      </c>
    </row>
    <row r="44" spans="1:22" ht="30" x14ac:dyDescent="0.25">
      <c r="A44" s="75" t="s">
        <v>119</v>
      </c>
      <c r="B44" s="75" t="s">
        <v>136</v>
      </c>
      <c r="C44" s="75">
        <v>61842</v>
      </c>
      <c r="D44" s="80">
        <v>13684598</v>
      </c>
      <c r="E44" s="81" t="s">
        <v>175</v>
      </c>
      <c r="F44" s="81" t="s">
        <v>175</v>
      </c>
      <c r="G44" s="80">
        <v>13684598</v>
      </c>
      <c r="H44" s="86">
        <v>5.3680000000000003</v>
      </c>
      <c r="I44" s="80">
        <v>13684598</v>
      </c>
      <c r="J44" s="81" t="s">
        <v>175</v>
      </c>
      <c r="K44" s="80">
        <v>13684598</v>
      </c>
      <c r="L44" s="82">
        <v>5.3680000000000003</v>
      </c>
      <c r="M44" s="81" t="s">
        <v>175</v>
      </c>
      <c r="N44" s="82">
        <v>5.3680000000000003</v>
      </c>
      <c r="O44" s="81" t="s">
        <v>175</v>
      </c>
      <c r="P44" s="81" t="s">
        <v>175</v>
      </c>
      <c r="Q44" s="81" t="s">
        <v>175</v>
      </c>
      <c r="R44" s="81" t="s">
        <v>175</v>
      </c>
      <c r="S44" s="80">
        <v>12471690</v>
      </c>
      <c r="T44" s="81" t="s">
        <v>175</v>
      </c>
      <c r="U44" s="81" t="s">
        <v>175</v>
      </c>
      <c r="V44" s="81" t="s">
        <v>175</v>
      </c>
    </row>
    <row r="45" spans="1:22" ht="30" x14ac:dyDescent="0.25">
      <c r="A45" s="75" t="s">
        <v>105</v>
      </c>
      <c r="B45" s="75" t="s">
        <v>137</v>
      </c>
      <c r="C45" s="75">
        <v>32</v>
      </c>
      <c r="D45" s="80">
        <v>35356224</v>
      </c>
      <c r="E45" s="81" t="s">
        <v>175</v>
      </c>
      <c r="F45" s="81" t="s">
        <v>175</v>
      </c>
      <c r="G45" s="80">
        <v>35356224</v>
      </c>
      <c r="H45" s="86">
        <v>13.8691</v>
      </c>
      <c r="I45" s="80">
        <v>35356224</v>
      </c>
      <c r="J45" s="81" t="s">
        <v>175</v>
      </c>
      <c r="K45" s="80">
        <v>35356224</v>
      </c>
      <c r="L45" s="82">
        <v>13.8691</v>
      </c>
      <c r="M45" s="81" t="s">
        <v>175</v>
      </c>
      <c r="N45" s="82">
        <v>13.8691</v>
      </c>
      <c r="O45" s="81" t="s">
        <v>175</v>
      </c>
      <c r="P45" s="81" t="s">
        <v>175</v>
      </c>
      <c r="Q45" s="81" t="s">
        <v>175</v>
      </c>
      <c r="R45" s="81" t="s">
        <v>175</v>
      </c>
      <c r="S45" s="80">
        <v>35356224</v>
      </c>
      <c r="T45" s="81" t="s">
        <v>175</v>
      </c>
      <c r="U45" s="81" t="s">
        <v>175</v>
      </c>
      <c r="V45" s="81" t="s">
        <v>175</v>
      </c>
    </row>
    <row r="46" spans="1:22" x14ac:dyDescent="0.25">
      <c r="A46" s="76" t="s">
        <v>0</v>
      </c>
      <c r="B46" s="76" t="s">
        <v>138</v>
      </c>
      <c r="C46" s="84" t="s">
        <v>0</v>
      </c>
      <c r="D46" s="83">
        <v>3494340</v>
      </c>
      <c r="E46" s="81" t="s">
        <v>175</v>
      </c>
      <c r="F46" s="81" t="s">
        <v>175</v>
      </c>
      <c r="G46" s="83">
        <v>3494340</v>
      </c>
      <c r="H46" s="87">
        <v>1.3707</v>
      </c>
      <c r="I46" s="83">
        <v>3494340</v>
      </c>
      <c r="J46" s="81" t="s">
        <v>175</v>
      </c>
      <c r="K46" s="83">
        <v>3494340</v>
      </c>
      <c r="L46" s="84">
        <v>1.3707</v>
      </c>
      <c r="M46" s="81" t="s">
        <v>175</v>
      </c>
      <c r="N46" s="84">
        <v>1.3707</v>
      </c>
      <c r="O46" s="81" t="s">
        <v>175</v>
      </c>
      <c r="P46" s="81" t="s">
        <v>175</v>
      </c>
      <c r="Q46" s="81" t="s">
        <v>175</v>
      </c>
      <c r="R46" s="81" t="s">
        <v>175</v>
      </c>
      <c r="S46" s="83">
        <v>3494340</v>
      </c>
      <c r="T46" s="81" t="s">
        <v>175</v>
      </c>
      <c r="U46" s="81" t="s">
        <v>175</v>
      </c>
      <c r="V46" s="81" t="s">
        <v>175</v>
      </c>
    </row>
    <row r="47" spans="1:22" x14ac:dyDescent="0.25">
      <c r="A47" s="76" t="s">
        <v>0</v>
      </c>
      <c r="B47" s="76" t="s">
        <v>139</v>
      </c>
      <c r="C47" s="84" t="s">
        <v>0</v>
      </c>
      <c r="D47" s="83">
        <v>6000000</v>
      </c>
      <c r="E47" s="81" t="s">
        <v>175</v>
      </c>
      <c r="F47" s="81" t="s">
        <v>175</v>
      </c>
      <c r="G47" s="83">
        <v>6000000</v>
      </c>
      <c r="H47" s="87">
        <v>2.3536000000000001</v>
      </c>
      <c r="I47" s="83">
        <v>6000000</v>
      </c>
      <c r="J47" s="81" t="s">
        <v>175</v>
      </c>
      <c r="K47" s="83">
        <v>6000000</v>
      </c>
      <c r="L47" s="84">
        <v>2.3536000000000001</v>
      </c>
      <c r="M47" s="81" t="s">
        <v>175</v>
      </c>
      <c r="N47" s="84">
        <v>2.3536000000000001</v>
      </c>
      <c r="O47" s="81" t="s">
        <v>175</v>
      </c>
      <c r="P47" s="81" t="s">
        <v>175</v>
      </c>
      <c r="Q47" s="81" t="s">
        <v>175</v>
      </c>
      <c r="R47" s="81" t="s">
        <v>175</v>
      </c>
      <c r="S47" s="83">
        <v>6000000</v>
      </c>
      <c r="T47" s="85" t="s">
        <v>0</v>
      </c>
      <c r="U47" s="85" t="s">
        <v>0</v>
      </c>
      <c r="V47" s="85" t="s">
        <v>0</v>
      </c>
    </row>
    <row r="48" spans="1:22" x14ac:dyDescent="0.25">
      <c r="A48" s="76" t="s">
        <v>0</v>
      </c>
      <c r="B48" s="76" t="s">
        <v>140</v>
      </c>
      <c r="C48" s="84" t="s">
        <v>0</v>
      </c>
      <c r="D48" s="83">
        <v>3363183</v>
      </c>
      <c r="E48" s="81" t="s">
        <v>175</v>
      </c>
      <c r="F48" s="81" t="s">
        <v>175</v>
      </c>
      <c r="G48" s="83">
        <v>3363183</v>
      </c>
      <c r="H48" s="87">
        <v>1.3192999999999999</v>
      </c>
      <c r="I48" s="83">
        <v>3363183</v>
      </c>
      <c r="J48" s="81" t="s">
        <v>175</v>
      </c>
      <c r="K48" s="83">
        <v>3363183</v>
      </c>
      <c r="L48" s="84">
        <v>1.3192999999999999</v>
      </c>
      <c r="M48" s="81" t="s">
        <v>175</v>
      </c>
      <c r="N48" s="84">
        <v>1.3192999999999999</v>
      </c>
      <c r="O48" s="81" t="s">
        <v>175</v>
      </c>
      <c r="P48" s="81" t="s">
        <v>175</v>
      </c>
      <c r="Q48" s="81" t="s">
        <v>175</v>
      </c>
      <c r="R48" s="81" t="s">
        <v>175</v>
      </c>
      <c r="S48" s="83">
        <v>3363183</v>
      </c>
      <c r="T48" s="85" t="s">
        <v>0</v>
      </c>
      <c r="U48" s="85" t="s">
        <v>0</v>
      </c>
      <c r="V48" s="85" t="s">
        <v>0</v>
      </c>
    </row>
    <row r="49" spans="1:22" x14ac:dyDescent="0.25">
      <c r="A49" s="75" t="s">
        <v>107</v>
      </c>
      <c r="B49" s="75" t="s">
        <v>141</v>
      </c>
      <c r="C49" s="75">
        <v>1204</v>
      </c>
      <c r="D49" s="80">
        <v>2704096</v>
      </c>
      <c r="E49" s="81" t="s">
        <v>175</v>
      </c>
      <c r="F49" s="81" t="s">
        <v>175</v>
      </c>
      <c r="G49" s="80">
        <v>2704096</v>
      </c>
      <c r="H49" s="86">
        <v>1.0607</v>
      </c>
      <c r="I49" s="80">
        <v>2704096</v>
      </c>
      <c r="J49" s="81" t="s">
        <v>175</v>
      </c>
      <c r="K49" s="80">
        <v>2704096</v>
      </c>
      <c r="L49" s="82">
        <v>1.0607</v>
      </c>
      <c r="M49" s="81" t="s">
        <v>175</v>
      </c>
      <c r="N49" s="82">
        <v>1.0607</v>
      </c>
      <c r="O49" s="81" t="s">
        <v>175</v>
      </c>
      <c r="P49" s="81" t="s">
        <v>175</v>
      </c>
      <c r="Q49" s="81" t="s">
        <v>175</v>
      </c>
      <c r="R49" s="81" t="s">
        <v>175</v>
      </c>
      <c r="S49" s="80">
        <v>2703122</v>
      </c>
      <c r="T49" s="81" t="s">
        <v>175</v>
      </c>
      <c r="U49" s="81" t="s">
        <v>175</v>
      </c>
      <c r="V49" s="81" t="s">
        <v>175</v>
      </c>
    </row>
    <row r="50" spans="1:22" x14ac:dyDescent="0.25">
      <c r="A50" s="75" t="s">
        <v>109</v>
      </c>
      <c r="B50" s="75" t="s">
        <v>142</v>
      </c>
      <c r="C50" s="75">
        <v>0</v>
      </c>
      <c r="D50" s="80">
        <v>0</v>
      </c>
      <c r="E50" s="81" t="s">
        <v>175</v>
      </c>
      <c r="F50" s="81" t="s">
        <v>175</v>
      </c>
      <c r="G50" s="80">
        <v>0</v>
      </c>
      <c r="H50" s="86">
        <v>0</v>
      </c>
      <c r="I50" s="80">
        <v>0</v>
      </c>
      <c r="J50" s="81" t="s">
        <v>175</v>
      </c>
      <c r="K50" s="80">
        <v>0</v>
      </c>
      <c r="L50" s="82">
        <v>0</v>
      </c>
      <c r="M50" s="81" t="s">
        <v>175</v>
      </c>
      <c r="N50" s="82">
        <v>0</v>
      </c>
      <c r="O50" s="81" t="s">
        <v>175</v>
      </c>
      <c r="P50" s="81" t="s">
        <v>175</v>
      </c>
      <c r="Q50" s="81" t="s">
        <v>175</v>
      </c>
      <c r="R50" s="81" t="s">
        <v>175</v>
      </c>
      <c r="S50" s="80">
        <v>0</v>
      </c>
      <c r="T50" s="81" t="s">
        <v>0</v>
      </c>
      <c r="U50" s="81" t="s">
        <v>0</v>
      </c>
      <c r="V50" s="81" t="s">
        <v>0</v>
      </c>
    </row>
    <row r="51" spans="1:22" x14ac:dyDescent="0.25">
      <c r="A51" s="75" t="s">
        <v>111</v>
      </c>
      <c r="B51" s="75" t="s">
        <v>143</v>
      </c>
      <c r="C51" s="75">
        <v>0</v>
      </c>
      <c r="D51" s="80">
        <v>0</v>
      </c>
      <c r="E51" s="81" t="s">
        <v>175</v>
      </c>
      <c r="F51" s="81" t="s">
        <v>175</v>
      </c>
      <c r="G51" s="80">
        <v>0</v>
      </c>
      <c r="H51" s="86">
        <v>0</v>
      </c>
      <c r="I51" s="80">
        <v>0</v>
      </c>
      <c r="J51" s="81" t="s">
        <v>175</v>
      </c>
      <c r="K51" s="80">
        <v>0</v>
      </c>
      <c r="L51" s="82">
        <v>0</v>
      </c>
      <c r="M51" s="81" t="s">
        <v>175</v>
      </c>
      <c r="N51" s="82">
        <v>0</v>
      </c>
      <c r="O51" s="81" t="s">
        <v>175</v>
      </c>
      <c r="P51" s="81" t="s">
        <v>175</v>
      </c>
      <c r="Q51" s="81" t="s">
        <v>175</v>
      </c>
      <c r="R51" s="81" t="s">
        <v>175</v>
      </c>
      <c r="S51" s="80">
        <v>0</v>
      </c>
      <c r="T51" s="81" t="s">
        <v>0</v>
      </c>
      <c r="U51" s="81" t="s">
        <v>0</v>
      </c>
      <c r="V51" s="81" t="s">
        <v>0</v>
      </c>
    </row>
    <row r="52" spans="1:22" x14ac:dyDescent="0.25">
      <c r="A52" s="75" t="s">
        <v>144</v>
      </c>
      <c r="B52" s="75" t="s">
        <v>80</v>
      </c>
      <c r="C52" s="75">
        <v>338</v>
      </c>
      <c r="D52" s="80">
        <v>27200139</v>
      </c>
      <c r="E52" s="81" t="s">
        <v>175</v>
      </c>
      <c r="F52" s="81" t="s">
        <v>175</v>
      </c>
      <c r="G52" s="80">
        <v>27200139</v>
      </c>
      <c r="H52" s="86">
        <v>10.6698</v>
      </c>
      <c r="I52" s="80">
        <v>27200139</v>
      </c>
      <c r="J52" s="81" t="s">
        <v>175</v>
      </c>
      <c r="K52" s="80">
        <v>27200139</v>
      </c>
      <c r="L52" s="82">
        <v>10.6698</v>
      </c>
      <c r="M52" s="81" t="s">
        <v>175</v>
      </c>
      <c r="N52" s="82">
        <v>10.6698</v>
      </c>
      <c r="O52" s="81" t="s">
        <v>175</v>
      </c>
      <c r="P52" s="81" t="s">
        <v>175</v>
      </c>
      <c r="Q52" s="81" t="s">
        <v>175</v>
      </c>
      <c r="R52" s="81" t="s">
        <v>175</v>
      </c>
      <c r="S52" s="80">
        <v>27149520</v>
      </c>
      <c r="T52" s="81" t="s">
        <v>175</v>
      </c>
      <c r="U52" s="81" t="s">
        <v>175</v>
      </c>
      <c r="V52" s="81" t="s">
        <v>175</v>
      </c>
    </row>
    <row r="53" spans="1:22" x14ac:dyDescent="0.25">
      <c r="A53" s="76" t="s">
        <v>0</v>
      </c>
      <c r="B53" s="76" t="s">
        <v>145</v>
      </c>
      <c r="C53" s="76">
        <v>1</v>
      </c>
      <c r="D53" s="83">
        <v>8556444</v>
      </c>
      <c r="E53" s="81" t="s">
        <v>175</v>
      </c>
      <c r="F53" s="81" t="s">
        <v>175</v>
      </c>
      <c r="G53" s="83">
        <v>8556444</v>
      </c>
      <c r="H53" s="87">
        <v>3.3563999999999998</v>
      </c>
      <c r="I53" s="83">
        <v>8556444</v>
      </c>
      <c r="J53" s="81" t="s">
        <v>175</v>
      </c>
      <c r="K53" s="83">
        <v>8556444</v>
      </c>
      <c r="L53" s="84">
        <v>3.3563999999999998</v>
      </c>
      <c r="M53" s="81" t="s">
        <v>175</v>
      </c>
      <c r="N53" s="84">
        <v>3.3563999999999998</v>
      </c>
      <c r="O53" s="81" t="s">
        <v>175</v>
      </c>
      <c r="P53" s="81" t="s">
        <v>175</v>
      </c>
      <c r="Q53" s="81" t="s">
        <v>175</v>
      </c>
      <c r="R53" s="81" t="s">
        <v>175</v>
      </c>
      <c r="S53" s="83">
        <v>8556444</v>
      </c>
      <c r="T53" s="85" t="s">
        <v>0</v>
      </c>
      <c r="U53" s="85" t="s">
        <v>0</v>
      </c>
      <c r="V53" s="85" t="s">
        <v>0</v>
      </c>
    </row>
    <row r="54" spans="1:22" x14ac:dyDescent="0.25">
      <c r="A54" s="76" t="s">
        <v>0</v>
      </c>
      <c r="B54" s="76" t="s">
        <v>146</v>
      </c>
      <c r="C54" s="76">
        <v>1</v>
      </c>
      <c r="D54" s="83">
        <v>5158248</v>
      </c>
      <c r="E54" s="81" t="s">
        <v>175</v>
      </c>
      <c r="F54" s="81" t="s">
        <v>175</v>
      </c>
      <c r="G54" s="83">
        <v>5158248</v>
      </c>
      <c r="H54" s="87">
        <v>2.0234000000000001</v>
      </c>
      <c r="I54" s="83">
        <v>5158248</v>
      </c>
      <c r="J54" s="81" t="s">
        <v>175</v>
      </c>
      <c r="K54" s="83">
        <v>5158248</v>
      </c>
      <c r="L54" s="84">
        <v>2.0234000000000001</v>
      </c>
      <c r="M54" s="81" t="s">
        <v>175</v>
      </c>
      <c r="N54" s="84">
        <v>2.0234000000000001</v>
      </c>
      <c r="O54" s="81" t="s">
        <v>175</v>
      </c>
      <c r="P54" s="81" t="s">
        <v>175</v>
      </c>
      <c r="Q54" s="81" t="s">
        <v>175</v>
      </c>
      <c r="R54" s="81" t="s">
        <v>175</v>
      </c>
      <c r="S54" s="83">
        <v>5158248</v>
      </c>
      <c r="T54" s="85" t="s">
        <v>0</v>
      </c>
      <c r="U54" s="85" t="s">
        <v>0</v>
      </c>
      <c r="V54" s="85" t="s">
        <v>0</v>
      </c>
    </row>
    <row r="55" spans="1:22" x14ac:dyDescent="0.25">
      <c r="A55" s="76" t="s">
        <v>0</v>
      </c>
      <c r="B55" s="76" t="s">
        <v>147</v>
      </c>
      <c r="C55" s="76">
        <v>1</v>
      </c>
      <c r="D55" s="83">
        <v>5087707</v>
      </c>
      <c r="E55" s="81" t="s">
        <v>175</v>
      </c>
      <c r="F55" s="81" t="s">
        <v>175</v>
      </c>
      <c r="G55" s="83">
        <v>5087707</v>
      </c>
      <c r="H55" s="87">
        <v>1.9957</v>
      </c>
      <c r="I55" s="83">
        <v>5087707</v>
      </c>
      <c r="J55" s="81" t="s">
        <v>175</v>
      </c>
      <c r="K55" s="83">
        <v>5087707</v>
      </c>
      <c r="L55" s="84">
        <v>1.9957</v>
      </c>
      <c r="M55" s="81" t="s">
        <v>175</v>
      </c>
      <c r="N55" s="84">
        <v>1.9957</v>
      </c>
      <c r="O55" s="81" t="s">
        <v>175</v>
      </c>
      <c r="P55" s="81" t="s">
        <v>175</v>
      </c>
      <c r="Q55" s="81" t="s">
        <v>175</v>
      </c>
      <c r="R55" s="81" t="s">
        <v>175</v>
      </c>
      <c r="S55" s="83">
        <v>5087707</v>
      </c>
      <c r="T55" s="81" t="s">
        <v>175</v>
      </c>
      <c r="U55" s="81" t="s">
        <v>175</v>
      </c>
      <c r="V55" s="81" t="s">
        <v>175</v>
      </c>
    </row>
    <row r="56" spans="1:22" x14ac:dyDescent="0.25">
      <c r="A56" s="75" t="s">
        <v>148</v>
      </c>
      <c r="B56" s="75" t="s">
        <v>79</v>
      </c>
      <c r="C56" s="75">
        <v>923</v>
      </c>
      <c r="D56" s="80">
        <v>15925901</v>
      </c>
      <c r="E56" s="81" t="s">
        <v>175</v>
      </c>
      <c r="F56" s="81" t="s">
        <v>175</v>
      </c>
      <c r="G56" s="80">
        <v>15925901</v>
      </c>
      <c r="H56" s="86">
        <v>6.2472000000000003</v>
      </c>
      <c r="I56" s="80">
        <v>15925901</v>
      </c>
      <c r="J56" s="81" t="s">
        <v>175</v>
      </c>
      <c r="K56" s="80">
        <v>15925901</v>
      </c>
      <c r="L56" s="82">
        <v>6.2472000000000003</v>
      </c>
      <c r="M56" s="81" t="s">
        <v>175</v>
      </c>
      <c r="N56" s="82">
        <v>6.2472000000000003</v>
      </c>
      <c r="O56" s="81" t="s">
        <v>175</v>
      </c>
      <c r="P56" s="81" t="s">
        <v>175</v>
      </c>
      <c r="Q56" s="81" t="s">
        <v>175</v>
      </c>
      <c r="R56" s="81" t="s">
        <v>175</v>
      </c>
      <c r="S56" s="80">
        <v>15925855</v>
      </c>
      <c r="T56" s="81" t="s">
        <v>175</v>
      </c>
      <c r="U56" s="81" t="s">
        <v>175</v>
      </c>
      <c r="V56" s="81" t="s">
        <v>175</v>
      </c>
    </row>
    <row r="57" spans="1:22" x14ac:dyDescent="0.25">
      <c r="A57" s="60"/>
      <c r="B57" s="75" t="s">
        <v>149</v>
      </c>
      <c r="C57" s="75">
        <v>4</v>
      </c>
      <c r="D57" s="80">
        <v>3826</v>
      </c>
      <c r="E57" s="81" t="s">
        <v>175</v>
      </c>
      <c r="F57" s="81" t="s">
        <v>175</v>
      </c>
      <c r="G57" s="80">
        <v>3826</v>
      </c>
      <c r="H57" s="86">
        <v>1.5E-3</v>
      </c>
      <c r="I57" s="80">
        <v>3826</v>
      </c>
      <c r="J57" s="81" t="s">
        <v>175</v>
      </c>
      <c r="K57" s="80">
        <v>3826</v>
      </c>
      <c r="L57" s="82">
        <v>1.5E-3</v>
      </c>
      <c r="M57" s="81" t="s">
        <v>175</v>
      </c>
      <c r="N57" s="82">
        <v>1.5E-3</v>
      </c>
      <c r="O57" s="81" t="s">
        <v>175</v>
      </c>
      <c r="P57" s="81" t="s">
        <v>175</v>
      </c>
      <c r="Q57" s="81" t="s">
        <v>175</v>
      </c>
      <c r="R57" s="81" t="s">
        <v>175</v>
      </c>
      <c r="S57" s="80">
        <v>3826</v>
      </c>
      <c r="T57" s="81" t="s">
        <v>175</v>
      </c>
      <c r="U57" s="81" t="s">
        <v>175</v>
      </c>
      <c r="V57" s="81" t="s">
        <v>175</v>
      </c>
    </row>
    <row r="58" spans="1:22" x14ac:dyDescent="0.25">
      <c r="A58" s="60"/>
      <c r="B58" s="75" t="s">
        <v>150</v>
      </c>
      <c r="C58" s="75">
        <v>1</v>
      </c>
      <c r="D58" s="80">
        <v>1188</v>
      </c>
      <c r="E58" s="81" t="s">
        <v>175</v>
      </c>
      <c r="F58" s="81" t="s">
        <v>175</v>
      </c>
      <c r="G58" s="80">
        <v>1188</v>
      </c>
      <c r="H58" s="86">
        <v>5.0000000000000001E-4</v>
      </c>
      <c r="I58" s="80">
        <v>1188</v>
      </c>
      <c r="J58" s="81" t="s">
        <v>175</v>
      </c>
      <c r="K58" s="80">
        <v>1188</v>
      </c>
      <c r="L58" s="82">
        <v>5.0000000000000001E-4</v>
      </c>
      <c r="M58" s="81" t="s">
        <v>175</v>
      </c>
      <c r="N58" s="82">
        <v>5.0000000000000001E-4</v>
      </c>
      <c r="O58" s="81" t="s">
        <v>175</v>
      </c>
      <c r="P58" s="81" t="s">
        <v>175</v>
      </c>
      <c r="Q58" s="81" t="s">
        <v>175</v>
      </c>
      <c r="R58" s="81" t="s">
        <v>175</v>
      </c>
      <c r="S58" s="80">
        <v>1188</v>
      </c>
      <c r="T58" s="81" t="s">
        <v>175</v>
      </c>
      <c r="U58" s="81" t="s">
        <v>175</v>
      </c>
      <c r="V58" s="81" t="s">
        <v>175</v>
      </c>
    </row>
    <row r="59" spans="1:22" x14ac:dyDescent="0.25">
      <c r="A59" s="60"/>
      <c r="B59" s="75" t="s">
        <v>151</v>
      </c>
      <c r="C59" s="75">
        <v>40</v>
      </c>
      <c r="D59" s="80">
        <v>1874888</v>
      </c>
      <c r="E59" s="81" t="s">
        <v>175</v>
      </c>
      <c r="F59" s="81" t="s">
        <v>175</v>
      </c>
      <c r="G59" s="80">
        <v>1874888</v>
      </c>
      <c r="H59" s="86">
        <v>0.73550000000000004</v>
      </c>
      <c r="I59" s="80">
        <v>1874888</v>
      </c>
      <c r="J59" s="81" t="s">
        <v>175</v>
      </c>
      <c r="K59" s="80">
        <v>1874888</v>
      </c>
      <c r="L59" s="82">
        <v>0.73550000000000004</v>
      </c>
      <c r="M59" s="81" t="s">
        <v>175</v>
      </c>
      <c r="N59" s="82">
        <v>0.73550000000000004</v>
      </c>
      <c r="O59" s="81" t="s">
        <v>175</v>
      </c>
      <c r="P59" s="81" t="s">
        <v>175</v>
      </c>
      <c r="Q59" s="81" t="s">
        <v>175</v>
      </c>
      <c r="R59" s="81" t="s">
        <v>175</v>
      </c>
      <c r="S59" s="80">
        <v>1874888</v>
      </c>
      <c r="T59" s="81" t="s">
        <v>175</v>
      </c>
      <c r="U59" s="81" t="s">
        <v>175</v>
      </c>
      <c r="V59" s="81" t="s">
        <v>175</v>
      </c>
    </row>
    <row r="60" spans="1:22" x14ac:dyDescent="0.25">
      <c r="A60" s="60"/>
      <c r="B60" s="75" t="s">
        <v>152</v>
      </c>
      <c r="C60" s="75">
        <v>853</v>
      </c>
      <c r="D60" s="80">
        <v>12774688</v>
      </c>
      <c r="E60" s="81" t="s">
        <v>175</v>
      </c>
      <c r="F60" s="81" t="s">
        <v>175</v>
      </c>
      <c r="G60" s="80">
        <v>12774688</v>
      </c>
      <c r="H60" s="86">
        <v>5.0110999999999999</v>
      </c>
      <c r="I60" s="80">
        <v>12774688</v>
      </c>
      <c r="J60" s="81" t="s">
        <v>175</v>
      </c>
      <c r="K60" s="80">
        <v>12774688</v>
      </c>
      <c r="L60" s="82">
        <v>5.0110999999999999</v>
      </c>
      <c r="M60" s="81" t="s">
        <v>175</v>
      </c>
      <c r="N60" s="82">
        <v>5.0110999999999999</v>
      </c>
      <c r="O60" s="81" t="s">
        <v>175</v>
      </c>
      <c r="P60" s="81" t="s">
        <v>175</v>
      </c>
      <c r="Q60" s="81" t="s">
        <v>175</v>
      </c>
      <c r="R60" s="81" t="s">
        <v>175</v>
      </c>
      <c r="S60" s="80">
        <v>12774642</v>
      </c>
      <c r="T60" s="81" t="s">
        <v>175</v>
      </c>
      <c r="U60" s="81" t="s">
        <v>175</v>
      </c>
      <c r="V60" s="81" t="s">
        <v>175</v>
      </c>
    </row>
    <row r="61" spans="1:22" x14ac:dyDescent="0.25">
      <c r="A61" s="60" t="s">
        <v>0</v>
      </c>
      <c r="B61" s="76" t="s">
        <v>140</v>
      </c>
      <c r="C61" s="76">
        <v>1</v>
      </c>
      <c r="D61" s="83">
        <v>11119635</v>
      </c>
      <c r="E61" s="81" t="s">
        <v>175</v>
      </c>
      <c r="F61" s="81" t="s">
        <v>175</v>
      </c>
      <c r="G61" s="83">
        <v>11119635</v>
      </c>
      <c r="H61" s="87">
        <v>4.3619000000000003</v>
      </c>
      <c r="I61" s="83">
        <v>11119635</v>
      </c>
      <c r="J61" s="81" t="s">
        <v>175</v>
      </c>
      <c r="K61" s="83">
        <v>11119635</v>
      </c>
      <c r="L61" s="84">
        <v>4.3619000000000003</v>
      </c>
      <c r="M61" s="81" t="s">
        <v>175</v>
      </c>
      <c r="N61" s="84">
        <v>4.3619000000000003</v>
      </c>
      <c r="O61" s="81" t="s">
        <v>175</v>
      </c>
      <c r="P61" s="81" t="s">
        <v>175</v>
      </c>
      <c r="Q61" s="81" t="s">
        <v>175</v>
      </c>
      <c r="R61" s="81" t="s">
        <v>175</v>
      </c>
      <c r="S61" s="83">
        <v>11119635</v>
      </c>
      <c r="T61" s="85" t="s">
        <v>0</v>
      </c>
      <c r="U61" s="85" t="s">
        <v>0</v>
      </c>
      <c r="V61" s="85" t="s">
        <v>0</v>
      </c>
    </row>
    <row r="62" spans="1:22" x14ac:dyDescent="0.25">
      <c r="A62" s="60"/>
      <c r="B62" s="75" t="s">
        <v>153</v>
      </c>
      <c r="C62" s="75">
        <v>24</v>
      </c>
      <c r="D62" s="80">
        <v>47311</v>
      </c>
      <c r="E62" s="81" t="s">
        <v>175</v>
      </c>
      <c r="F62" s="81" t="s">
        <v>175</v>
      </c>
      <c r="G62" s="80">
        <v>47311</v>
      </c>
      <c r="H62" s="86">
        <v>1.8599999999999998E-2</v>
      </c>
      <c r="I62" s="80">
        <v>47311</v>
      </c>
      <c r="J62" s="81" t="s">
        <v>175</v>
      </c>
      <c r="K62" s="80">
        <v>47311</v>
      </c>
      <c r="L62" s="82">
        <v>1.8599999999999998E-2</v>
      </c>
      <c r="M62" s="81" t="s">
        <v>175</v>
      </c>
      <c r="N62" s="82">
        <v>1.8599999999999998E-2</v>
      </c>
      <c r="O62" s="81" t="s">
        <v>175</v>
      </c>
      <c r="P62" s="81" t="s">
        <v>175</v>
      </c>
      <c r="Q62" s="81" t="s">
        <v>175</v>
      </c>
      <c r="R62" s="81" t="s">
        <v>175</v>
      </c>
      <c r="S62" s="80">
        <v>47311</v>
      </c>
      <c r="T62" s="81" t="s">
        <v>175</v>
      </c>
      <c r="U62" s="81" t="s">
        <v>175</v>
      </c>
      <c r="V62" s="81" t="s">
        <v>175</v>
      </c>
    </row>
    <row r="63" spans="1:22" x14ac:dyDescent="0.25">
      <c r="A63" s="60"/>
      <c r="B63" s="75" t="s">
        <v>154</v>
      </c>
      <c r="C63" s="75">
        <v>1</v>
      </c>
      <c r="D63" s="80">
        <v>1224000</v>
      </c>
      <c r="E63" s="81" t="s">
        <v>175</v>
      </c>
      <c r="F63" s="81" t="s">
        <v>175</v>
      </c>
      <c r="G63" s="80">
        <v>1224000</v>
      </c>
      <c r="H63" s="86">
        <v>0.48010000000000003</v>
      </c>
      <c r="I63" s="80">
        <v>1224000</v>
      </c>
      <c r="J63" s="81" t="s">
        <v>175</v>
      </c>
      <c r="K63" s="80">
        <v>1224000</v>
      </c>
      <c r="L63" s="82">
        <v>0.48010000000000003</v>
      </c>
      <c r="M63" s="81" t="s">
        <v>175</v>
      </c>
      <c r="N63" s="82">
        <v>0.48010000000000003</v>
      </c>
      <c r="O63" s="81" t="s">
        <v>175</v>
      </c>
      <c r="P63" s="81" t="s">
        <v>175</v>
      </c>
      <c r="Q63" s="81" t="s">
        <v>175</v>
      </c>
      <c r="R63" s="81" t="s">
        <v>175</v>
      </c>
      <c r="S63" s="80">
        <v>1224000</v>
      </c>
      <c r="T63" s="81" t="s">
        <v>175</v>
      </c>
      <c r="U63" s="81" t="s">
        <v>175</v>
      </c>
      <c r="V63" s="81" t="s">
        <v>175</v>
      </c>
    </row>
    <row r="64" spans="1:22" x14ac:dyDescent="0.25">
      <c r="A64" s="71" t="s">
        <v>0</v>
      </c>
      <c r="B64" s="71" t="s">
        <v>155</v>
      </c>
      <c r="C64" s="71">
        <v>64340</v>
      </c>
      <c r="D64" s="77">
        <v>97446238</v>
      </c>
      <c r="E64" s="73" t="s">
        <v>175</v>
      </c>
      <c r="F64" s="73" t="s">
        <v>175</v>
      </c>
      <c r="G64" s="77">
        <v>97446238</v>
      </c>
      <c r="H64" s="88">
        <v>38.225099999999998</v>
      </c>
      <c r="I64" s="77">
        <v>97446238</v>
      </c>
      <c r="J64" s="73" t="s">
        <v>175</v>
      </c>
      <c r="K64" s="77">
        <v>97446238</v>
      </c>
      <c r="L64" s="74">
        <v>38.225099999999998</v>
      </c>
      <c r="M64" s="73" t="s">
        <v>175</v>
      </c>
      <c r="N64" s="74">
        <v>38.225099999999998</v>
      </c>
      <c r="O64" s="73" t="s">
        <v>175</v>
      </c>
      <c r="P64" s="73" t="s">
        <v>175</v>
      </c>
      <c r="Q64" s="73" t="s">
        <v>175</v>
      </c>
      <c r="R64" s="73" t="s">
        <v>175</v>
      </c>
      <c r="S64" s="77">
        <v>96181691</v>
      </c>
      <c r="T64" s="73" t="s">
        <v>175</v>
      </c>
      <c r="U64" s="73" t="s">
        <v>175</v>
      </c>
      <c r="V64" s="73" t="s">
        <v>175</v>
      </c>
    </row>
    <row r="65" spans="1:22" ht="30" x14ac:dyDescent="0.25">
      <c r="A65" s="71" t="s">
        <v>0</v>
      </c>
      <c r="B65" s="71" t="s">
        <v>156</v>
      </c>
      <c r="C65" s="71">
        <v>64493</v>
      </c>
      <c r="D65" s="77">
        <v>123460136</v>
      </c>
      <c r="E65" s="73" t="s">
        <v>175</v>
      </c>
      <c r="F65" s="73" t="s">
        <v>175</v>
      </c>
      <c r="G65" s="77">
        <v>123460136</v>
      </c>
      <c r="H65" s="88">
        <v>48.429600000000001</v>
      </c>
      <c r="I65" s="77">
        <v>123460136</v>
      </c>
      <c r="J65" s="73" t="s">
        <v>175</v>
      </c>
      <c r="K65" s="77">
        <v>123460136</v>
      </c>
      <c r="L65" s="74">
        <v>48.429600000000001</v>
      </c>
      <c r="M65" s="73" t="s">
        <v>175</v>
      </c>
      <c r="N65" s="74">
        <v>48.429600000000001</v>
      </c>
      <c r="O65" s="73" t="s">
        <v>175</v>
      </c>
      <c r="P65" s="73" t="s">
        <v>175</v>
      </c>
      <c r="Q65" s="73" t="s">
        <v>175</v>
      </c>
      <c r="R65" s="73" t="s">
        <v>175</v>
      </c>
      <c r="S65" s="77">
        <v>122191655</v>
      </c>
      <c r="T65" s="73" t="s">
        <v>175</v>
      </c>
      <c r="U65" s="73" t="s">
        <v>175</v>
      </c>
      <c r="V65" s="73" t="s">
        <v>175</v>
      </c>
    </row>
  </sheetData>
  <mergeCells count="30">
    <mergeCell ref="R6:R7"/>
    <mergeCell ref="T6:V6"/>
    <mergeCell ref="S5:S7"/>
    <mergeCell ref="O5:P5"/>
    <mergeCell ref="O6:O7"/>
    <mergeCell ref="P6:P7"/>
    <mergeCell ref="Q5:R5"/>
    <mergeCell ref="Q6:Q7"/>
    <mergeCell ref="N5:N7"/>
    <mergeCell ref="C5:C7"/>
    <mergeCell ref="D5:D7"/>
    <mergeCell ref="E5:E7"/>
    <mergeCell ref="F5:F7"/>
    <mergeCell ref="G5:G7"/>
    <mergeCell ref="A1:V1"/>
    <mergeCell ref="A4:V4"/>
    <mergeCell ref="A2:V2"/>
    <mergeCell ref="A3:V3"/>
    <mergeCell ref="T5:V5"/>
    <mergeCell ref="M5:M7"/>
    <mergeCell ref="B5:B8"/>
    <mergeCell ref="A5:A8"/>
    <mergeCell ref="H5:H7"/>
    <mergeCell ref="I5:L5"/>
    <mergeCell ref="I6:K6"/>
    <mergeCell ref="L6:L7"/>
    <mergeCell ref="I8:L8"/>
    <mergeCell ref="T8:V8"/>
    <mergeCell ref="O8:P8"/>
    <mergeCell ref="Q8:R8"/>
  </mergeCells>
  <pageMargins left="0.7" right="0.7" top="0.75" bottom="0.75" header="0.3" footer="0.3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1"/>
  <sheetViews>
    <sheetView topLeftCell="A6" zoomScale="80" zoomScaleNormal="80" workbookViewId="0">
      <selection activeCell="G19" sqref="B19:I33"/>
    </sheetView>
  </sheetViews>
  <sheetFormatPr defaultRowHeight="15" x14ac:dyDescent="0.25"/>
  <cols>
    <col min="2" max="2" width="50" customWidth="1"/>
  </cols>
  <sheetData>
    <row r="1" spans="1:22" x14ac:dyDescent="0.25">
      <c r="A1" s="98" t="s">
        <v>246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101"/>
    </row>
    <row r="2" spans="1:22" x14ac:dyDescent="0.25">
      <c r="A2" s="98" t="s">
        <v>247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1"/>
    </row>
    <row r="3" spans="1:22" x14ac:dyDescent="0.25">
      <c r="A3" s="98" t="s">
        <v>259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1"/>
    </row>
    <row r="4" spans="1:22" x14ac:dyDescent="0.25">
      <c r="A4" s="98" t="s">
        <v>174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1"/>
    </row>
    <row r="5" spans="1:22" x14ac:dyDescent="0.25">
      <c r="A5" s="98" t="s">
        <v>0</v>
      </c>
      <c r="B5" s="99" t="s">
        <v>0</v>
      </c>
      <c r="C5" s="99" t="s">
        <v>0</v>
      </c>
      <c r="D5" s="99" t="s">
        <v>0</v>
      </c>
      <c r="E5" s="99" t="s">
        <v>0</v>
      </c>
      <c r="F5" s="99" t="s">
        <v>0</v>
      </c>
      <c r="G5" s="99" t="s">
        <v>0</v>
      </c>
      <c r="H5" s="99" t="s">
        <v>0</v>
      </c>
      <c r="I5" s="99" t="s">
        <v>0</v>
      </c>
      <c r="J5" s="99" t="s">
        <v>0</v>
      </c>
      <c r="K5" s="99" t="s">
        <v>0</v>
      </c>
      <c r="L5" s="99" t="s">
        <v>0</v>
      </c>
      <c r="M5" s="99" t="s">
        <v>0</v>
      </c>
      <c r="N5" s="99" t="s">
        <v>0</v>
      </c>
      <c r="O5" s="99" t="s">
        <v>0</v>
      </c>
      <c r="P5" s="99" t="s">
        <v>0</v>
      </c>
      <c r="Q5" s="99" t="s">
        <v>0</v>
      </c>
      <c r="R5" s="99" t="s">
        <v>0</v>
      </c>
      <c r="S5" s="99" t="s">
        <v>0</v>
      </c>
      <c r="T5" s="99" t="s">
        <v>0</v>
      </c>
      <c r="U5" s="99" t="s">
        <v>0</v>
      </c>
      <c r="V5" s="101" t="s">
        <v>0</v>
      </c>
    </row>
    <row r="6" spans="1:22" ht="60" customHeight="1" x14ac:dyDescent="0.25">
      <c r="A6" s="138" t="s">
        <v>0</v>
      </c>
      <c r="B6" s="138" t="s">
        <v>275</v>
      </c>
      <c r="C6" s="138" t="s">
        <v>267</v>
      </c>
      <c r="D6" s="138" t="s">
        <v>178</v>
      </c>
      <c r="E6" s="138" t="s">
        <v>276</v>
      </c>
      <c r="F6" s="138" t="s">
        <v>16</v>
      </c>
      <c r="G6" s="138" t="s">
        <v>17</v>
      </c>
      <c r="H6" s="138" t="s">
        <v>61</v>
      </c>
      <c r="I6" s="98" t="s">
        <v>19</v>
      </c>
      <c r="J6" s="99" t="s">
        <v>19</v>
      </c>
      <c r="K6" s="99" t="s">
        <v>19</v>
      </c>
      <c r="L6" s="101" t="s">
        <v>19</v>
      </c>
      <c r="M6" s="138" t="s">
        <v>20</v>
      </c>
      <c r="N6" s="138" t="s">
        <v>21</v>
      </c>
      <c r="O6" s="138" t="s">
        <v>22</v>
      </c>
      <c r="P6" s="98" t="s">
        <v>23</v>
      </c>
      <c r="Q6" s="101" t="s">
        <v>23</v>
      </c>
      <c r="R6" s="98" t="s">
        <v>24</v>
      </c>
      <c r="S6" s="101" t="s">
        <v>24</v>
      </c>
      <c r="T6" s="98" t="s">
        <v>25</v>
      </c>
      <c r="U6" s="101" t="s">
        <v>25</v>
      </c>
      <c r="V6" s="138" t="s">
        <v>26</v>
      </c>
    </row>
    <row r="7" spans="1:22" ht="39.950000000000003" customHeight="1" x14ac:dyDescent="0.25">
      <c r="A7" s="139" t="s">
        <v>0</v>
      </c>
      <c r="B7" s="139" t="s">
        <v>59</v>
      </c>
      <c r="C7" s="139" t="s">
        <v>13</v>
      </c>
      <c r="D7" s="139" t="s">
        <v>14</v>
      </c>
      <c r="E7" s="139" t="s">
        <v>60</v>
      </c>
      <c r="F7" s="139" t="s">
        <v>16</v>
      </c>
      <c r="G7" s="139" t="s">
        <v>17</v>
      </c>
      <c r="H7" s="139" t="s">
        <v>61</v>
      </c>
      <c r="I7" s="98" t="s">
        <v>27</v>
      </c>
      <c r="J7" s="99" t="s">
        <v>27</v>
      </c>
      <c r="K7" s="101" t="s">
        <v>27</v>
      </c>
      <c r="L7" s="138" t="s">
        <v>28</v>
      </c>
      <c r="M7" s="139" t="s">
        <v>20</v>
      </c>
      <c r="N7" s="139" t="s">
        <v>21</v>
      </c>
      <c r="O7" s="139" t="s">
        <v>22</v>
      </c>
      <c r="P7" s="138" t="s">
        <v>29</v>
      </c>
      <c r="Q7" s="138" t="s">
        <v>30</v>
      </c>
      <c r="R7" s="138" t="s">
        <v>29</v>
      </c>
      <c r="S7" s="138" t="s">
        <v>30</v>
      </c>
      <c r="T7" s="138" t="s">
        <v>29</v>
      </c>
      <c r="U7" s="138" t="s">
        <v>30</v>
      </c>
      <c r="V7" s="139" t="s">
        <v>26</v>
      </c>
    </row>
    <row r="8" spans="1:22" ht="39.950000000000003" customHeight="1" x14ac:dyDescent="0.25">
      <c r="A8" s="140" t="s">
        <v>0</v>
      </c>
      <c r="B8" s="140" t="s">
        <v>59</v>
      </c>
      <c r="C8" s="140" t="s">
        <v>13</v>
      </c>
      <c r="D8" s="140" t="s">
        <v>14</v>
      </c>
      <c r="E8" s="140" t="s">
        <v>60</v>
      </c>
      <c r="F8" s="140" t="s">
        <v>16</v>
      </c>
      <c r="G8" s="140" t="s">
        <v>17</v>
      </c>
      <c r="H8" s="140" t="s">
        <v>61</v>
      </c>
      <c r="I8" s="141" t="s">
        <v>31</v>
      </c>
      <c r="J8" s="141" t="s">
        <v>32</v>
      </c>
      <c r="K8" s="141" t="s">
        <v>33</v>
      </c>
      <c r="L8" s="140" t="s">
        <v>28</v>
      </c>
      <c r="M8" s="140" t="s">
        <v>20</v>
      </c>
      <c r="N8" s="140" t="s">
        <v>21</v>
      </c>
      <c r="O8" s="140" t="s">
        <v>22</v>
      </c>
      <c r="P8" s="140" t="s">
        <v>29</v>
      </c>
      <c r="Q8" s="140" t="s">
        <v>30</v>
      </c>
      <c r="R8" s="140" t="s">
        <v>29</v>
      </c>
      <c r="S8" s="140" t="s">
        <v>30</v>
      </c>
      <c r="T8" s="140" t="s">
        <v>29</v>
      </c>
      <c r="U8" s="140" t="s">
        <v>30</v>
      </c>
      <c r="V8" s="140" t="s">
        <v>26</v>
      </c>
    </row>
    <row r="9" spans="1:22" x14ac:dyDescent="0.25">
      <c r="A9" s="142" t="s">
        <v>63</v>
      </c>
      <c r="B9" s="35"/>
      <c r="C9" s="35"/>
      <c r="D9" s="142"/>
      <c r="E9" s="142"/>
      <c r="F9" s="142" t="s">
        <v>37</v>
      </c>
      <c r="G9" s="142" t="s">
        <v>38</v>
      </c>
      <c r="H9" s="142" t="s">
        <v>39</v>
      </c>
      <c r="I9" s="113" t="s">
        <v>40</v>
      </c>
      <c r="J9" s="114" t="s">
        <v>40</v>
      </c>
      <c r="K9" s="114" t="s">
        <v>40</v>
      </c>
      <c r="L9" s="143" t="s">
        <v>40</v>
      </c>
      <c r="M9" s="142" t="s">
        <v>41</v>
      </c>
      <c r="N9" s="142" t="s">
        <v>42</v>
      </c>
      <c r="O9" s="142" t="s">
        <v>43</v>
      </c>
      <c r="P9" s="113" t="s">
        <v>44</v>
      </c>
      <c r="Q9" s="143" t="s">
        <v>44</v>
      </c>
      <c r="R9" s="113" t="s">
        <v>45</v>
      </c>
      <c r="S9" s="143" t="s">
        <v>45</v>
      </c>
      <c r="T9" s="113" t="s">
        <v>46</v>
      </c>
      <c r="U9" s="143" t="s">
        <v>46</v>
      </c>
      <c r="V9" s="142" t="s">
        <v>47</v>
      </c>
    </row>
    <row r="10" spans="1:22" x14ac:dyDescent="0.25">
      <c r="A10" s="33">
        <v>1</v>
      </c>
      <c r="B10" s="78" t="s">
        <v>157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9">
        <v>0</v>
      </c>
      <c r="S10" s="78">
        <v>0</v>
      </c>
      <c r="T10" s="78">
        <v>0</v>
      </c>
      <c r="U10" s="78">
        <v>0</v>
      </c>
      <c r="V10" s="78">
        <v>0</v>
      </c>
    </row>
    <row r="11" spans="1:22" ht="39" x14ac:dyDescent="0.25">
      <c r="A11" s="33">
        <v>2</v>
      </c>
      <c r="B11" s="78" t="s">
        <v>158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9">
        <v>0</v>
      </c>
      <c r="S11" s="78">
        <v>0</v>
      </c>
      <c r="T11" s="78">
        <v>0</v>
      </c>
      <c r="U11" s="78">
        <v>0</v>
      </c>
      <c r="V11" s="78">
        <v>0</v>
      </c>
    </row>
    <row r="12" spans="1:22" ht="26.25" x14ac:dyDescent="0.25">
      <c r="A12" s="33" t="s">
        <v>0</v>
      </c>
      <c r="B12" s="33" t="s">
        <v>159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4">
        <v>0</v>
      </c>
      <c r="S12" s="33">
        <v>0</v>
      </c>
      <c r="T12" s="33">
        <v>0</v>
      </c>
      <c r="U12" s="33">
        <v>0</v>
      </c>
      <c r="V12" s="33">
        <v>0</v>
      </c>
    </row>
    <row r="15" spans="1:22" ht="15.75" customHeight="1" x14ac:dyDescent="0.25"/>
    <row r="16" spans="1:22" ht="15.75" customHeight="1" x14ac:dyDescent="0.25"/>
    <row r="17" spans="2:11" ht="15.75" customHeight="1" x14ac:dyDescent="0.25">
      <c r="B17" s="144" t="s">
        <v>248</v>
      </c>
      <c r="C17" s="144"/>
      <c r="D17" s="144"/>
      <c r="E17" s="144"/>
      <c r="F17" s="144"/>
      <c r="G17" s="144"/>
      <c r="H17" s="144"/>
      <c r="I17" s="144"/>
    </row>
    <row r="18" spans="2:11" ht="15.75" customHeight="1" x14ac:dyDescent="0.25">
      <c r="B18" s="145" t="s">
        <v>249</v>
      </c>
      <c r="C18" s="145"/>
      <c r="D18" s="145"/>
      <c r="E18" s="145" t="s">
        <v>255</v>
      </c>
      <c r="F18" s="145"/>
      <c r="G18" s="149" t="s">
        <v>256</v>
      </c>
      <c r="H18" s="150"/>
      <c r="I18" s="150"/>
    </row>
    <row r="19" spans="2:11" x14ac:dyDescent="0.25">
      <c r="B19" s="146" t="s">
        <v>250</v>
      </c>
      <c r="C19" s="146"/>
      <c r="D19" s="146"/>
      <c r="E19" s="147">
        <v>100</v>
      </c>
      <c r="F19" s="148"/>
      <c r="G19" s="151">
        <v>28.36</v>
      </c>
      <c r="H19" s="152"/>
      <c r="I19" s="153"/>
    </row>
    <row r="20" spans="2:11" ht="15.75" customHeight="1" x14ac:dyDescent="0.25">
      <c r="B20" s="146" t="s">
        <v>251</v>
      </c>
      <c r="C20" s="146"/>
      <c r="D20" s="146"/>
      <c r="E20" s="147">
        <v>100</v>
      </c>
      <c r="F20" s="148"/>
      <c r="G20" s="151">
        <v>28.39</v>
      </c>
      <c r="H20" s="152"/>
      <c r="I20" s="153"/>
      <c r="K20" s="157"/>
    </row>
    <row r="21" spans="2:11" x14ac:dyDescent="0.25">
      <c r="B21" s="146" t="s">
        <v>252</v>
      </c>
      <c r="C21" s="146"/>
      <c r="D21" s="146"/>
      <c r="E21" s="147">
        <v>100</v>
      </c>
      <c r="F21" s="148"/>
      <c r="G21" s="154">
        <v>29.77</v>
      </c>
      <c r="H21" s="155"/>
      <c r="I21" s="156"/>
      <c r="K21" s="157"/>
    </row>
    <row r="22" spans="2:11" x14ac:dyDescent="0.25">
      <c r="B22" s="146" t="s">
        <v>253</v>
      </c>
      <c r="C22" s="146"/>
      <c r="D22" s="146"/>
      <c r="E22" s="147">
        <v>100</v>
      </c>
      <c r="F22" s="148"/>
      <c r="G22" s="154">
        <v>28.42</v>
      </c>
      <c r="H22" s="155"/>
      <c r="I22" s="156"/>
      <c r="K22" s="157"/>
    </row>
    <row r="23" spans="2:11" x14ac:dyDescent="0.25">
      <c r="B23" s="146" t="s">
        <v>254</v>
      </c>
      <c r="C23" s="146"/>
      <c r="D23" s="146"/>
      <c r="E23" s="147">
        <v>100</v>
      </c>
      <c r="F23" s="148"/>
      <c r="G23" s="154">
        <v>28.82</v>
      </c>
      <c r="H23" s="155"/>
      <c r="I23" s="156"/>
    </row>
    <row r="24" spans="2:11" x14ac:dyDescent="0.25">
      <c r="B24" s="158" t="s">
        <v>257</v>
      </c>
      <c r="C24" s="159"/>
      <c r="D24" s="159"/>
      <c r="E24" s="159"/>
      <c r="F24" s="159"/>
      <c r="G24" s="159"/>
      <c r="H24" s="159"/>
      <c r="I24" s="159"/>
    </row>
    <row r="25" spans="2:11" x14ac:dyDescent="0.25">
      <c r="B25" s="160"/>
      <c r="C25" s="160"/>
      <c r="D25" s="160"/>
      <c r="E25" s="160"/>
      <c r="F25" s="160"/>
      <c r="G25" s="160"/>
      <c r="H25" s="160"/>
      <c r="I25" s="160"/>
    </row>
    <row r="26" spans="2:11" x14ac:dyDescent="0.25">
      <c r="B26" s="160"/>
      <c r="C26" s="160"/>
      <c r="D26" s="160"/>
      <c r="E26" s="160"/>
      <c r="F26" s="160"/>
      <c r="G26" s="160"/>
      <c r="H26" s="160"/>
      <c r="I26" s="160"/>
    </row>
    <row r="27" spans="2:11" x14ac:dyDescent="0.25">
      <c r="B27" s="160"/>
      <c r="C27" s="160"/>
      <c r="D27" s="160"/>
      <c r="E27" s="160"/>
      <c r="F27" s="160"/>
      <c r="G27" s="160"/>
      <c r="H27" s="160"/>
      <c r="I27" s="160"/>
    </row>
    <row r="28" spans="2:11" x14ac:dyDescent="0.25">
      <c r="B28" s="160"/>
      <c r="C28" s="160"/>
      <c r="D28" s="160"/>
      <c r="E28" s="160"/>
      <c r="F28" s="160"/>
      <c r="G28" s="160"/>
      <c r="H28" s="160"/>
      <c r="I28" s="160"/>
    </row>
    <row r="29" spans="2:11" x14ac:dyDescent="0.25">
      <c r="B29" s="160"/>
      <c r="C29" s="160"/>
      <c r="D29" s="160"/>
      <c r="E29" s="160"/>
      <c r="F29" s="160"/>
      <c r="G29" s="160"/>
      <c r="H29" s="160"/>
      <c r="I29" s="160"/>
    </row>
    <row r="30" spans="2:11" x14ac:dyDescent="0.25">
      <c r="B30" s="160"/>
      <c r="C30" s="160"/>
      <c r="D30" s="160"/>
      <c r="E30" s="160"/>
      <c r="F30" s="160"/>
      <c r="G30" s="160"/>
      <c r="H30" s="160"/>
      <c r="I30" s="160"/>
    </row>
    <row r="31" spans="2:11" x14ac:dyDescent="0.25">
      <c r="B31" s="160"/>
      <c r="C31" s="160"/>
      <c r="D31" s="160"/>
      <c r="E31" s="160"/>
      <c r="F31" s="160"/>
      <c r="G31" s="160"/>
      <c r="H31" s="160"/>
      <c r="I31" s="160"/>
    </row>
  </sheetData>
  <mergeCells count="67">
    <mergeCell ref="G20:I20"/>
    <mergeCell ref="G21:I21"/>
    <mergeCell ref="G22:I22"/>
    <mergeCell ref="K20:K22"/>
    <mergeCell ref="B24:I31"/>
    <mergeCell ref="E21:F21"/>
    <mergeCell ref="E22:F22"/>
    <mergeCell ref="E23:F23"/>
    <mergeCell ref="G23:I23"/>
    <mergeCell ref="B20:D20"/>
    <mergeCell ref="B21:D21"/>
    <mergeCell ref="B22:D22"/>
    <mergeCell ref="B23:D23"/>
    <mergeCell ref="E20:F20"/>
    <mergeCell ref="B17:I17"/>
    <mergeCell ref="B18:D18"/>
    <mergeCell ref="B19:D19"/>
    <mergeCell ref="E18:F18"/>
    <mergeCell ref="E19:F19"/>
    <mergeCell ref="G18:I18"/>
    <mergeCell ref="G19:I19"/>
    <mergeCell ref="A9"/>
    <mergeCell ref="D9"/>
    <mergeCell ref="E9"/>
    <mergeCell ref="A3:V3"/>
    <mergeCell ref="A4:V4"/>
    <mergeCell ref="T9:U9"/>
    <mergeCell ref="V9"/>
    <mergeCell ref="O9"/>
    <mergeCell ref="P9:Q9"/>
    <mergeCell ref="R9:S9"/>
    <mergeCell ref="T6:U6"/>
    <mergeCell ref="T7:T8"/>
    <mergeCell ref="U7:U8"/>
    <mergeCell ref="V6:V8"/>
    <mergeCell ref="F9"/>
    <mergeCell ref="G9"/>
    <mergeCell ref="H9"/>
    <mergeCell ref="I9:L9"/>
    <mergeCell ref="M9"/>
    <mergeCell ref="P6:Q6"/>
    <mergeCell ref="P7:P8"/>
    <mergeCell ref="Q7:Q8"/>
    <mergeCell ref="N9"/>
    <mergeCell ref="R6:S6"/>
    <mergeCell ref="R7:R8"/>
    <mergeCell ref="S7:S8"/>
    <mergeCell ref="L7:L8"/>
    <mergeCell ref="M6:M8"/>
    <mergeCell ref="N6:N8"/>
    <mergeCell ref="O6:O8"/>
    <mergeCell ref="A1:V1"/>
    <mergeCell ref="A2:V2"/>
    <mergeCell ref="A5:V5"/>
    <mergeCell ref="A6:A8"/>
    <mergeCell ref="B6:B8"/>
    <mergeCell ref="C6:C8"/>
    <mergeCell ref="D6:D8"/>
    <mergeCell ref="E6:E8"/>
    <mergeCell ref="F6:F8"/>
    <mergeCell ref="G6:G8"/>
    <mergeCell ref="H6:H8"/>
    <mergeCell ref="I6:L6"/>
    <mergeCell ref="I7:K7"/>
    <mergeCell ref="I8"/>
    <mergeCell ref="J8"/>
    <mergeCell ref="K8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Introductory</vt:lpstr>
      <vt:lpstr>TableI</vt:lpstr>
      <vt:lpstr>TableII</vt:lpstr>
      <vt:lpstr>TableIII</vt:lpstr>
      <vt:lpstr>TableIV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Surjeet Mathur</dc:creator>
  <cp:lastModifiedBy>Surjeet Mathur</cp:lastModifiedBy>
  <cp:lastPrinted>2026-04-15T07:31:26Z</cp:lastPrinted>
  <dcterms:created xsi:type="dcterms:W3CDTF">2026-01-19T07:07:24Z</dcterms:created>
  <dcterms:modified xsi:type="dcterms:W3CDTF">2026-07-22T06:59:16Z</dcterms:modified>
</cp:coreProperties>
</file>