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CT\MATHUR\Secretarial\Stock Exchanges\2023-24\Q1. Apr-May-June\1. April\5. Share Holding Pattern_21-04-23\"/>
    </mc:Choice>
  </mc:AlternateContent>
  <workbookProtection lockStructure="1"/>
  <bookViews>
    <workbookView xWindow="0" yWindow="0" windowWidth="20490" windowHeight="775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U9" i="1" l="1"/>
  <c r="I59" i="4"/>
  <c r="K59" i="4" s="1"/>
  <c r="G59" i="4"/>
  <c r="H59" i="4" s="1"/>
  <c r="R29" i="4"/>
  <c r="N59" i="4" l="1"/>
  <c r="L59" i="4"/>
  <c r="K49" i="3" l="1"/>
  <c r="I49" i="3"/>
  <c r="G49" i="3"/>
  <c r="D49" i="3"/>
  <c r="V48" i="3"/>
  <c r="U48" i="3"/>
  <c r="T48" i="3"/>
  <c r="S52" i="3"/>
  <c r="S49" i="3" s="1"/>
  <c r="S48" i="3" s="1"/>
  <c r="S51" i="3"/>
  <c r="S50" i="3"/>
  <c r="S68" i="3"/>
  <c r="S70" i="3" s="1"/>
  <c r="S59" i="3"/>
  <c r="S55" i="3"/>
  <c r="S53" i="3"/>
  <c r="R51" i="3"/>
  <c r="N51" i="3"/>
  <c r="L51" i="3"/>
  <c r="H51" i="3"/>
  <c r="D42" i="3" l="1"/>
  <c r="Q10" i="3"/>
  <c r="L69" i="3" l="1"/>
  <c r="N69" i="3"/>
  <c r="N56" i="3"/>
  <c r="N54" i="3"/>
  <c r="N52" i="3"/>
  <c r="N50" i="3"/>
  <c r="N49" i="3" s="1"/>
  <c r="L61" i="3"/>
  <c r="L62" i="3"/>
  <c r="L63" i="3"/>
  <c r="L60" i="3"/>
  <c r="L56" i="3"/>
  <c r="L54" i="3"/>
  <c r="L52" i="3"/>
  <c r="L50" i="3"/>
  <c r="L49" i="3" s="1"/>
  <c r="H61" i="3"/>
  <c r="H62" i="3"/>
  <c r="H63" i="3"/>
  <c r="H60" i="3"/>
  <c r="H56" i="3"/>
  <c r="H54" i="3"/>
  <c r="H52" i="3"/>
  <c r="H50" i="3"/>
  <c r="H49" i="3" s="1"/>
  <c r="S61" i="4" l="1"/>
  <c r="R61" i="4"/>
  <c r="Q61" i="4"/>
  <c r="P61" i="4"/>
  <c r="O61" i="4"/>
  <c r="M61" i="4"/>
  <c r="J61" i="4"/>
  <c r="F61" i="4"/>
  <c r="E61" i="4"/>
  <c r="C61" i="4"/>
  <c r="D61" i="4"/>
  <c r="G56" i="4"/>
  <c r="H56" i="4" s="1"/>
  <c r="G55" i="4"/>
  <c r="H55" i="4" s="1"/>
  <c r="G50" i="4"/>
  <c r="H50" i="4" s="1"/>
  <c r="G41" i="4"/>
  <c r="I41" i="4" s="1"/>
  <c r="K41" i="4" s="1"/>
  <c r="S34" i="4"/>
  <c r="R34" i="4"/>
  <c r="Q34" i="4"/>
  <c r="P34" i="4"/>
  <c r="O34" i="4"/>
  <c r="O62" i="4" s="1"/>
  <c r="M34" i="4"/>
  <c r="J34" i="4"/>
  <c r="F34" i="4"/>
  <c r="E34" i="4"/>
  <c r="E62" i="4" s="1"/>
  <c r="D34" i="4"/>
  <c r="C34" i="4"/>
  <c r="G33" i="4"/>
  <c r="H33" i="4" s="1"/>
  <c r="G31" i="4"/>
  <c r="H31" i="4" s="1"/>
  <c r="G32" i="4"/>
  <c r="H32" i="4" s="1"/>
  <c r="S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R62" i="4" s="1"/>
  <c r="Q20" i="4"/>
  <c r="Q62" i="4" s="1"/>
  <c r="P20" i="4"/>
  <c r="P62" i="4" s="1"/>
  <c r="O20" i="4"/>
  <c r="M20" i="4"/>
  <c r="M62" i="4" s="1"/>
  <c r="J20" i="4"/>
  <c r="J62" i="4" s="1"/>
  <c r="F20" i="4"/>
  <c r="F62" i="4" s="1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8" i="3"/>
  <c r="G44" i="3"/>
  <c r="R44" i="3" s="1"/>
  <c r="C62" i="4" l="1"/>
  <c r="D62" i="4"/>
  <c r="S62" i="4"/>
  <c r="I50" i="4"/>
  <c r="K50" i="4" s="1"/>
  <c r="L50" i="4" s="1"/>
  <c r="I56" i="4"/>
  <c r="K56" i="4" s="1"/>
  <c r="N56" i="4" s="1"/>
  <c r="I55" i="4"/>
  <c r="K55" i="4" s="1"/>
  <c r="N55" i="4"/>
  <c r="L55" i="4"/>
  <c r="H34" i="4"/>
  <c r="I31" i="4"/>
  <c r="K31" i="4" s="1"/>
  <c r="L31" i="4" s="1"/>
  <c r="H12" i="4"/>
  <c r="H41" i="4"/>
  <c r="N41" i="4"/>
  <c r="L41" i="4"/>
  <c r="I25" i="4"/>
  <c r="I33" i="4"/>
  <c r="K33" i="4" s="1"/>
  <c r="N33" i="4" s="1"/>
  <c r="G34" i="4"/>
  <c r="N31" i="4"/>
  <c r="I32" i="4"/>
  <c r="K32" i="4" s="1"/>
  <c r="L32" i="4" s="1"/>
  <c r="N13" i="4"/>
  <c r="L13" i="4"/>
  <c r="K12" i="4"/>
  <c r="L19" i="4"/>
  <c r="L18" i="4"/>
  <c r="L17" i="4"/>
  <c r="H44" i="3"/>
  <c r="I44" i="3"/>
  <c r="K44" i="3" s="1"/>
  <c r="S44" i="3" s="1"/>
  <c r="N50" i="4" l="1"/>
  <c r="L56" i="4"/>
  <c r="N32" i="4"/>
  <c r="N34" i="4" s="1"/>
  <c r="L33" i="4"/>
  <c r="L34" i="4" s="1"/>
  <c r="I34" i="4"/>
  <c r="K34" i="4"/>
  <c r="K25" i="4"/>
  <c r="N12" i="4"/>
  <c r="L12" i="4"/>
  <c r="N44" i="3"/>
  <c r="L44" i="3"/>
  <c r="L25" i="4" l="1"/>
  <c r="N25" i="4"/>
  <c r="G60" i="4" l="1"/>
  <c r="H60" i="4" s="1"/>
  <c r="I60" i="4" l="1"/>
  <c r="K60" i="4" s="1"/>
  <c r="N60" i="4" l="1"/>
  <c r="L60" i="4"/>
  <c r="G11" i="3" l="1"/>
  <c r="I11" i="3" s="1"/>
  <c r="K11" i="3" s="1"/>
  <c r="S11" i="3" s="1"/>
  <c r="G12" i="3"/>
  <c r="I12" i="3" s="1"/>
  <c r="K12" i="3" s="1"/>
  <c r="S12" i="3" s="1"/>
  <c r="G13" i="3"/>
  <c r="I13" i="3" s="1"/>
  <c r="K13" i="3" s="1"/>
  <c r="S13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I21" i="3" s="1"/>
  <c r="K21" i="3" s="1"/>
  <c r="S21" i="3" s="1"/>
  <c r="G22" i="3"/>
  <c r="I22" i="3" s="1"/>
  <c r="K22" i="3" s="1"/>
  <c r="S22" i="3" s="1"/>
  <c r="G23" i="3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7" i="3"/>
  <c r="I37" i="3" s="1"/>
  <c r="K37" i="3" s="1"/>
  <c r="S37" i="3" s="1"/>
  <c r="G38" i="3"/>
  <c r="I38" i="3" s="1"/>
  <c r="K38" i="3" s="1"/>
  <c r="S38" i="3" s="1"/>
  <c r="G39" i="3"/>
  <c r="I39" i="3" s="1"/>
  <c r="K39" i="3" s="1"/>
  <c r="S39" i="3" s="1"/>
  <c r="G41" i="3"/>
  <c r="I41" i="3" s="1"/>
  <c r="K41" i="3" s="1"/>
  <c r="S41" i="3" s="1"/>
  <c r="G42" i="3"/>
  <c r="I42" i="3" s="1"/>
  <c r="K42" i="3" s="1"/>
  <c r="S42" i="3" s="1"/>
  <c r="G43" i="3"/>
  <c r="I43" i="3" s="1"/>
  <c r="K43" i="3" s="1"/>
  <c r="S43" i="3" s="1"/>
  <c r="G45" i="3"/>
  <c r="I45" i="3" s="1"/>
  <c r="K45" i="3" s="1"/>
  <c r="S45" i="3" s="1"/>
  <c r="Q9" i="3"/>
  <c r="P9" i="3"/>
  <c r="O9" i="3"/>
  <c r="M9" i="3"/>
  <c r="F9" i="3"/>
  <c r="E9" i="3"/>
  <c r="C9" i="3"/>
  <c r="D40" i="3"/>
  <c r="G40" i="3" s="1"/>
  <c r="I40" i="3" s="1"/>
  <c r="K40" i="3" s="1"/>
  <c r="S40" i="3" s="1"/>
  <c r="R45" i="3" l="1"/>
  <c r="H45" i="3"/>
  <c r="N45" i="3"/>
  <c r="I23" i="3"/>
  <c r="K23" i="3" s="1"/>
  <c r="S23" i="3" s="1"/>
  <c r="L45" i="3"/>
  <c r="G47" i="4" l="1"/>
  <c r="I47" i="4" s="1"/>
  <c r="K47" i="4" s="1"/>
  <c r="D14" i="3"/>
  <c r="D15" i="3"/>
  <c r="G15" i="3" s="1"/>
  <c r="I15" i="3" s="1"/>
  <c r="K15" i="3" s="1"/>
  <c r="S15" i="3" s="1"/>
  <c r="D9" i="3" l="1"/>
  <c r="G14" i="3"/>
  <c r="I14" i="3" s="1"/>
  <c r="K14" i="3" s="1"/>
  <c r="S14" i="3" s="1"/>
  <c r="G10" i="3"/>
  <c r="I10" i="3" l="1"/>
  <c r="G9" i="3"/>
  <c r="K10" i="3" l="1"/>
  <c r="S10" i="3" s="1"/>
  <c r="S9" i="3" s="1"/>
  <c r="S57" i="3" s="1"/>
  <c r="S71" i="3" s="1"/>
  <c r="U8" i="1" s="1"/>
  <c r="I9" i="3"/>
  <c r="P53" i="3"/>
  <c r="O53" i="3"/>
  <c r="N53" i="3"/>
  <c r="L53" i="3"/>
  <c r="H53" i="3"/>
  <c r="K9" i="3" l="1"/>
  <c r="C49" i="3"/>
  <c r="Q53" i="3" l="1"/>
  <c r="Q48" i="3" s="1"/>
  <c r="Q57" i="3" s="1"/>
  <c r="M53" i="3"/>
  <c r="M48" i="3" s="1"/>
  <c r="M57" i="3" s="1"/>
  <c r="K53" i="3"/>
  <c r="J53" i="3"/>
  <c r="I53" i="3"/>
  <c r="G53" i="3"/>
  <c r="D53" i="3"/>
  <c r="G57" i="4" l="1"/>
  <c r="I57" i="4" s="1"/>
  <c r="K57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1" i="4"/>
  <c r="G26" i="4"/>
  <c r="G11" i="4"/>
  <c r="I11" i="4" s="1"/>
  <c r="K11" i="4" s="1"/>
  <c r="G9" i="4"/>
  <c r="K42" i="4" l="1"/>
  <c r="K61" i="4" s="1"/>
  <c r="I61" i="4"/>
  <c r="I9" i="4"/>
  <c r="G20" i="4"/>
  <c r="I26" i="4"/>
  <c r="G29" i="4"/>
  <c r="R24" i="3"/>
  <c r="G62" i="4" l="1"/>
  <c r="K26" i="4"/>
  <c r="K29" i="4" s="1"/>
  <c r="I29" i="4"/>
  <c r="K9" i="4"/>
  <c r="K20" i="4" s="1"/>
  <c r="K62" i="4" s="1"/>
  <c r="I20" i="4"/>
  <c r="H42" i="4"/>
  <c r="L42" i="4"/>
  <c r="N42" i="4"/>
  <c r="I62" i="4" l="1"/>
  <c r="N53" i="4"/>
  <c r="N52" i="4"/>
  <c r="N51" i="4"/>
  <c r="N58" i="4"/>
  <c r="N57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8" i="4"/>
  <c r="L57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8" i="4"/>
  <c r="H57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1" i="4" l="1"/>
  <c r="H61" i="4"/>
  <c r="L61" i="4"/>
  <c r="H29" i="4"/>
  <c r="N29" i="4"/>
  <c r="L29" i="4"/>
  <c r="L20" i="4"/>
  <c r="N20" i="4"/>
  <c r="H20" i="4"/>
  <c r="L9" i="3"/>
  <c r="N9" i="3"/>
  <c r="H9" i="3"/>
  <c r="N62" i="4" l="1"/>
  <c r="L62" i="4"/>
  <c r="H62" i="4"/>
  <c r="H69" i="3" l="1"/>
  <c r="N63" i="3"/>
  <c r="N62" i="3"/>
  <c r="N61" i="3"/>
  <c r="N60" i="3"/>
  <c r="R10" i="3" l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50" i="3"/>
  <c r="R52" i="3"/>
  <c r="R54" i="3"/>
  <c r="R53" i="3" s="1"/>
  <c r="R56" i="3"/>
  <c r="R60" i="3"/>
  <c r="R61" i="3"/>
  <c r="R62" i="3"/>
  <c r="R63" i="3"/>
  <c r="O55" i="3" l="1"/>
  <c r="P59" i="3"/>
  <c r="O59" i="3"/>
  <c r="P55" i="3"/>
  <c r="J68" i="3"/>
  <c r="J59" i="3"/>
  <c r="J55" i="3"/>
  <c r="J49" i="3"/>
  <c r="F68" i="3"/>
  <c r="E68" i="3"/>
  <c r="F59" i="3"/>
  <c r="E59" i="3"/>
  <c r="F55" i="3"/>
  <c r="E55" i="3"/>
  <c r="J48" i="3" l="1"/>
  <c r="J57" i="3" s="1"/>
  <c r="F70" i="3"/>
  <c r="J70" i="3"/>
  <c r="E70" i="3"/>
  <c r="N55" i="3"/>
  <c r="N48" i="3" s="1"/>
  <c r="N57" i="3" s="1"/>
  <c r="L55" i="3"/>
  <c r="L48" i="3" s="1"/>
  <c r="L57" i="3" s="1"/>
  <c r="K55" i="3"/>
  <c r="K48" i="3" s="1"/>
  <c r="K57" i="3" s="1"/>
  <c r="I55" i="3"/>
  <c r="I48" i="3" s="1"/>
  <c r="I57" i="3" s="1"/>
  <c r="H55" i="3"/>
  <c r="H48" i="3" s="1"/>
  <c r="H57" i="3" s="1"/>
  <c r="G55" i="3"/>
  <c r="D55" i="3"/>
  <c r="C55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U13" i="1" s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Q59" i="3"/>
  <c r="N59" i="3"/>
  <c r="K59" i="3"/>
  <c r="I59" i="3"/>
  <c r="G59" i="3"/>
  <c r="D59" i="3"/>
  <c r="C59" i="3"/>
  <c r="C70" i="3" s="1"/>
  <c r="D68" i="3"/>
  <c r="C68" i="3"/>
  <c r="G68" i="3"/>
  <c r="N68" i="3"/>
  <c r="L68" i="3"/>
  <c r="K68" i="3"/>
  <c r="I68" i="3"/>
  <c r="R49" i="3"/>
  <c r="D48" i="3" l="1"/>
  <c r="D57" i="3" s="1"/>
  <c r="R55" i="3"/>
  <c r="R48" i="3" s="1"/>
  <c r="G48" i="3"/>
  <c r="G57" i="3" s="1"/>
  <c r="J71" i="3"/>
  <c r="J8" i="1" s="1"/>
  <c r="C48" i="3"/>
  <c r="C57" i="3" s="1"/>
  <c r="C71" i="3" s="1"/>
  <c r="C8" i="1" s="1"/>
  <c r="D70" i="3"/>
  <c r="K70" i="3"/>
  <c r="N70" i="3"/>
  <c r="R59" i="3"/>
  <c r="R9" i="3"/>
  <c r="R57" i="3" s="1"/>
  <c r="I70" i="3"/>
  <c r="L59" i="3"/>
  <c r="L70" i="3" s="1"/>
  <c r="L71" i="3" s="1"/>
  <c r="L8" i="1" s="1"/>
  <c r="G70" i="3"/>
  <c r="H70" i="3"/>
  <c r="K71" i="3" l="1"/>
  <c r="K8" i="1" s="1"/>
  <c r="I71" i="3"/>
  <c r="N71" i="3"/>
  <c r="P8" i="1" s="1"/>
  <c r="G71" i="3"/>
  <c r="G8" i="1" s="1"/>
  <c r="H71" i="3"/>
  <c r="H8" i="1" s="1"/>
  <c r="I8" i="1" l="1"/>
  <c r="R68" i="3"/>
  <c r="R69" i="3"/>
  <c r="R70" i="3"/>
  <c r="Q71" i="3"/>
  <c r="R71" i="3" l="1"/>
  <c r="T8" i="1" s="1"/>
  <c r="S8" i="1"/>
  <c r="F49" i="3"/>
  <c r="E49" i="3"/>
  <c r="D71" i="3"/>
  <c r="D8" i="1" s="1"/>
  <c r="O49" i="3"/>
  <c r="O48" i="3" s="1"/>
  <c r="O57" i="3" s="1"/>
  <c r="O71" i="3" s="1"/>
  <c r="Q8" i="1" s="1"/>
  <c r="P49" i="3"/>
  <c r="P48" i="3" l="1"/>
  <c r="P57" i="3" s="1"/>
  <c r="P71" i="3" s="1"/>
  <c r="R8" i="1" s="1"/>
  <c r="E48" i="3"/>
  <c r="E57" i="3" s="1"/>
  <c r="E71" i="3" s="1"/>
  <c r="E8" i="1" s="1"/>
  <c r="F48" i="3"/>
  <c r="F57" i="3" s="1"/>
  <c r="F71" i="3" s="1"/>
  <c r="F8" i="1" s="1"/>
  <c r="C9" i="1"/>
  <c r="C13" i="1" s="1"/>
  <c r="G9" i="1"/>
  <c r="G13" i="1" s="1"/>
  <c r="F9" i="1"/>
  <c r="T9" i="1"/>
  <c r="M9" i="1"/>
  <c r="M13" i="1" s="1"/>
  <c r="I9" i="1"/>
  <c r="I13" i="1" s="1"/>
  <c r="Q9" i="1"/>
  <c r="Q13" i="1" s="1"/>
  <c r="E9" i="1"/>
  <c r="H9" i="1"/>
  <c r="H13" i="1" s="1"/>
  <c r="J9" i="1"/>
  <c r="J13" i="1" s="1"/>
  <c r="K9" i="1"/>
  <c r="K13" i="1" s="1"/>
  <c r="K15" i="1" s="1"/>
  <c r="L9" i="1"/>
  <c r="L13" i="1" s="1"/>
  <c r="D9" i="1"/>
  <c r="D13" i="1" s="1"/>
  <c r="D15" i="1" s="1"/>
  <c r="R9" i="1"/>
  <c r="P9" i="1"/>
  <c r="P13" i="1" s="1"/>
  <c r="S9" i="1"/>
  <c r="S13" i="1" s="1"/>
  <c r="T13" i="1" s="1"/>
  <c r="R13" i="1" l="1"/>
  <c r="F13" i="1"/>
  <c r="E13" i="1"/>
  <c r="O9" i="1"/>
  <c r="O13" i="1" s="1"/>
</calcChain>
</file>

<file path=xl/sharedStrings.xml><?xml version="1.0" encoding="utf-8"?>
<sst xmlns="http://schemas.openxmlformats.org/spreadsheetml/2006/main" count="352" uniqueCount="230">
  <si>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</si>
  <si>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</si>
  <si>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</si>
  <si>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</si>
  <si>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</si>
  <si>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</si>
  <si>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</si>
  <si>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</si>
  <si>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</si>
  <si>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</si>
  <si>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</si>
  <si>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</si>
  <si>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</si>
  <si>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</si>
  <si>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</si>
  <si>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</si>
  <si>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</si>
  <si>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</si>
  <si>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</si>
  <si>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</si>
  <si>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</si>
  <si>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</si>
  <si>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</si>
  <si>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</si>
  <si>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</si>
  <si>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</si>
  <si>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</si>
  <si>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</si>
  <si>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</si>
  <si>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</si>
  <si>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</si>
  <si>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</si>
  <si>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</si>
  <si>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</si>
  <si>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</si>
  <si>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</si>
  <si>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</si>
  <si>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</si>
  <si>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</si>
  <si>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</si>
  <si>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</si>
  <si>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</si>
  <si>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</si>
  <si>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</si>
  <si>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</si>
  <si>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</si>
  <si>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</si>
  <si>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</si>
  <si>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</si>
  <si>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</si>
  <si>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</si>
  <si>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</si>
  <si>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</si>
  <si>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</si>
  <si>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</si>
  <si>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</si>
  <si>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</si>
  <si>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</si>
  <si>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</si>
  <si>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</si>
  <si>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</si>
  <si>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</si>
  <si>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</si>
  <si>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</si>
  <si>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</si>
  <si>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</si>
  <si>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</si>
  <si>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</si>
  <si>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</si>
  <si>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</si>
  <si>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</si>
  <si>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</si>
  <si>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</si>
  <si>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</si>
  <si>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</si>
  <si>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</si>
  <si>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</si>
  <si>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</si>
  <si>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</si>
  <si>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</si>
  <si>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</si>
  <si>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</si>
  <si>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</si>
  <si>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</si>
  <si>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</si>
  <si>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</si>
  <si>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</si>
  <si>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</si>
  <si>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</si>
  <si>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</si>
  <si>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</si>
  <si>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</si>
  <si>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</si>
  <si>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</si>
  <si>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</si>
  <si>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</si>
  <si>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</si>
  <si>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</si>
  <si>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</si>
  <si>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</si>
  <si>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</si>
  <si>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</si>
  <si>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</si>
  <si>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</si>
  <si>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</si>
  <si>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</si>
  <si>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</si>
  <si>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</si>
  <si>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</si>
  <si>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</si>
  <si>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</si>
  <si>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</si>
  <si>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</si>
  <si>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</si>
  <si>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</si>
  <si>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</si>
  <si>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</si>
  <si>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</si>
  <si>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</si>
  <si>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</si>
  <si>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</si>
  <si>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</si>
  <si>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</si>
  <si>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</si>
  <si>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</si>
  <si>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</si>
  <si>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</si>
  <si>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</si>
  <si>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</si>
  <si>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</si>
  <si>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</si>
  <si>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</si>
  <si>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</si>
  <si>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</si>
  <si>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</si>
  <si>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</si>
  <si>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</si>
  <si>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</si>
  <si>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</si>
  <si>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</si>
  <si>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</si>
  <si>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</si>
  <si>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</si>
  <si>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</si>
  <si>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</si>
  <si>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</si>
  <si>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</si>
  <si>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</si>
  <si>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</si>
  <si>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</si>
  <si>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</si>
  <si>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</si>
  <si>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</si>
  <si>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</si>
  <si>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</si>
  <si>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</si>
  <si>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</si>
  <si>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</si>
  <si>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</si>
  <si>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</si>
  <si>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</si>
  <si>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</si>
  <si>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</si>
  <si>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</si>
  <si>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</si>
  <si>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</si>
  <si>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</si>
  <si>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</si>
  <si>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</si>
  <si>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</si>
  <si>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</si>
  <si>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</si>
  <si>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</si>
  <si>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</si>
  <si>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</si>
  <si>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</si>
  <si>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</si>
  <si>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</si>
  <si>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</si>
  <si>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</si>
  <si>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</si>
  <si>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</si>
  <si>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</si>
  <si>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</si>
  <si>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</si>
  <si>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</si>
  <si>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</si>
  <si>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</si>
  <si>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</si>
  <si>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</si>
  <si>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</si>
  <si>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</si>
  <si>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</si>
  <si>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</si>
  <si>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</si>
  <si>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</si>
  <si>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</si>
  <si>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</si>
  <si>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</si>
  <si>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</si>
  <si>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</si>
  <si>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</si>
  <si>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</si>
  <si>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</si>
  <si>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</si>
  <si>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</si>
  <si>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</si>
  <si>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</si>
  <si>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</si>
  <si>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</si>
  <si>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</si>
  <si>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</si>
  <si>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</si>
  <si>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</si>
  <si>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</si>
  <si>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</si>
  <si>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</si>
  <si>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</si>
  <si>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</si>
  <si>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</si>
  <si>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</si>
  <si>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Quarter Ended: 31.03.2023</t>
  </si>
  <si>
    <t>Kanta Gupta</t>
  </si>
  <si>
    <t>Allied Fincap Services Private Limited</t>
  </si>
  <si>
    <t>Mutual Funds</t>
  </si>
  <si>
    <t>Overseas Bodies Corporates</t>
  </si>
  <si>
    <t>(d)(iii)</t>
  </si>
  <si>
    <r>
      <rPr>
        <b/>
        <sz val="10"/>
        <color rgb="FFFF0000"/>
        <rFont val="Calibri"/>
        <family val="1"/>
        <scheme val="minor"/>
      </rPr>
      <t>Notes :-</t>
    </r>
    <r>
      <rPr>
        <sz val="10"/>
        <color rgb="FFFF0000"/>
        <rFont val="Calibri"/>
        <family val="1"/>
        <scheme val="minor"/>
      </rPr>
      <t xml:space="preserve">
 </t>
    </r>
    <r>
      <rPr>
        <sz val="10"/>
        <color theme="1"/>
        <rFont val="Calibri"/>
        <family val="1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</si>
  <si>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Shareholding Pattern for the Quarter ended 31st March, 2023 under Regulation 31 of SEBI (Listing Obligations and Disclosure Requirements) Regulations, 2015</t>
  </si>
  <si>
    <t>Riva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</si>
</sst>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</font>
    <font>
      <b/>
      <sz val="10"/>
      <color theme="1"/>
      <name val="Calibri"/>
      <family val="1"/>
      <scheme val="minor"/>
    </font>
    <font>
      <sz val="10"/>
      <color theme="1"/>
      <name val="Calibri"/>
      <family val="1"/>
    </font>
    <font>
      <b/>
      <sz val="10"/>
      <color rgb="FF333333"/>
      <name val="Calibri"/>
      <family val="1"/>
      <scheme val="minor"/>
    </font>
    <font>
      <b/>
      <sz val="10"/>
      <color rgb="FFFF0000"/>
      <name val="Calibri"/>
      <family val="1"/>
      <scheme val="minor"/>
    </font>
    <font>
      <sz val="10"/>
      <color rgb="FFFF0000"/>
      <name val="Calibri"/>
      <family val="1"/>
      <scheme val="minor"/>
    </font>
    <font>
      <b/>
      <sz val="9"/>
      <color theme="1"/>
      <name val="Calibri"/>
      <family val="1"/>
    </font>
    <font>
      <sz val="9"/>
      <color theme="1"/>
      <name val="Calibri"/>
      <family val="1"/>
      <scheme val="minor"/>
    </font>
    <font>
      <b/>
      <sz val="9"/>
      <color theme="1"/>
      <name val="Calibri"/>
      <family val="1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200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25" fillId="0" borderId="1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0" fontId="2" fillId="0" borderId="0" xfId="0" applyFont="1" applyFill="1"/>
    <xf numFmtId="2" fontId="0" fillId="0" borderId="0" xfId="0" applyNumberFormat="1" applyFill="1"/>
    <xf numFmtId="0" fontId="27" fillId="0" borderId="1" xfId="0" applyFont="1" applyFill="1" applyBorder="1" applyAlignment="1">
      <alignment horizontal="right" vertical="center" wrapText="1"/>
    </xf>
    <xf numFmtId="166" fontId="27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right" vertical="top"/>
    </xf>
    <xf numFmtId="165" fontId="27" fillId="0" borderId="1" xfId="0" applyNumberFormat="1" applyFont="1" applyFill="1" applyBorder="1" applyAlignment="1">
      <alignment horizontal="right" vertical="top"/>
    </xf>
    <xf numFmtId="166" fontId="27" fillId="0" borderId="1" xfId="0" applyNumberFormat="1" applyFont="1" applyFill="1" applyBorder="1" applyAlignment="1">
      <alignment horizontal="right" vertical="top"/>
    </xf>
    <xf numFmtId="0" fontId="27" fillId="0" borderId="1" xfId="0" applyFont="1" applyFill="1" applyBorder="1"/>
    <xf numFmtId="1" fontId="27" fillId="0" borderId="1" xfId="0" applyNumberFormat="1" applyFont="1" applyFill="1" applyBorder="1" applyAlignment="1" applyProtection="1">
      <alignment horizontal="right"/>
      <protection locked="0"/>
    </xf>
    <xf numFmtId="165" fontId="27" fillId="0" borderId="1" xfId="0" applyNumberFormat="1" applyFont="1" applyFill="1" applyBorder="1" applyAlignment="1" applyProtection="1">
      <alignment horizontal="right"/>
      <protection locked="0"/>
    </xf>
    <xf numFmtId="1" fontId="27" fillId="0" borderId="1" xfId="0" applyNumberFormat="1" applyFont="1" applyFill="1" applyBorder="1" applyAlignment="1" applyProtection="1">
      <alignment horizontal="right" vertical="center"/>
      <protection hidden="1"/>
    </xf>
    <xf numFmtId="166" fontId="27" fillId="0" borderId="1" xfId="0" applyNumberFormat="1" applyFont="1" applyFill="1" applyBorder="1" applyAlignment="1" applyProtection="1">
      <alignment horizontal="right"/>
      <protection hidden="1"/>
    </xf>
    <xf numFmtId="0" fontId="27" fillId="0" borderId="1" xfId="0" applyFont="1" applyFill="1" applyBorder="1" applyAlignment="1">
      <alignment horizontal="right"/>
    </xf>
    <xf numFmtId="166" fontId="27" fillId="0" borderId="1" xfId="0" applyNumberFormat="1" applyFont="1" applyFill="1" applyBorder="1" applyAlignment="1">
      <alignment horizontal="right"/>
    </xf>
    <xf numFmtId="1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166" fontId="28" fillId="0" borderId="1" xfId="0" applyNumberFormat="1" applyFont="1" applyFill="1" applyBorder="1" applyAlignment="1">
      <alignment horizontal="right" vertical="top"/>
    </xf>
    <xf numFmtId="0" fontId="28" fillId="0" borderId="1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43" fontId="27" fillId="0" borderId="1" xfId="1" applyFont="1" applyFill="1" applyBorder="1"/>
    <xf numFmtId="43" fontId="27" fillId="0" borderId="1" xfId="1" applyFont="1" applyFill="1" applyBorder="1" applyAlignment="1">
      <alignment horizontal="right"/>
    </xf>
    <xf numFmtId="43" fontId="27" fillId="0" borderId="1" xfId="1" applyFont="1" applyFill="1" applyBorder="1" applyAlignment="1">
      <alignment horizontal="right" vertical="top"/>
    </xf>
    <xf numFmtId="0" fontId="25" fillId="0" borderId="0" xfId="0" applyFont="1" applyFill="1"/>
    <xf numFmtId="0" fontId="30" fillId="0" borderId="0" xfId="0" applyFont="1" applyFill="1"/>
    <xf numFmtId="0" fontId="26" fillId="0" borderId="0" xfId="0" applyFont="1" applyFill="1"/>
    <xf numFmtId="43" fontId="25" fillId="0" borderId="0" xfId="1" applyFont="1" applyFill="1"/>
    <xf numFmtId="0" fontId="0" fillId="0" borderId="0" xfId="0" applyFont="1" applyFill="1" applyAlignment="1">
      <alignment wrapText="1"/>
    </xf>
    <xf numFmtId="0" fontId="24" fillId="0" borderId="0" xfId="0" applyFont="1" applyFill="1"/>
    <xf numFmtId="43" fontId="27" fillId="0" borderId="1" xfId="1" applyFont="1" applyFill="1" applyBorder="1" applyAlignment="1" applyProtection="1">
      <alignment horizontal="right"/>
      <protection hidden="1"/>
    </xf>
    <xf numFmtId="43" fontId="28" fillId="0" borderId="1" xfId="1" applyFont="1" applyFill="1" applyBorder="1" applyAlignment="1">
      <alignment horizontal="right" vertical="top"/>
    </xf>
    <xf numFmtId="43" fontId="27" fillId="0" borderId="1" xfId="1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wrapText="1"/>
    </xf>
    <xf numFmtId="0" fontId="27" fillId="0" borderId="1" xfId="0" applyFont="1" applyFill="1" applyBorder="1" applyAlignment="1">
      <alignment horizontal="right" vertical="top" wrapText="1"/>
    </xf>
    <xf numFmtId="166" fontId="27" fillId="0" borderId="1" xfId="0" applyNumberFormat="1" applyFont="1" applyFill="1" applyBorder="1" applyAlignment="1">
      <alignment horizontal="right" vertical="top" wrapText="1"/>
    </xf>
    <xf numFmtId="43" fontId="27" fillId="0" borderId="1" xfId="1" applyFont="1" applyFill="1" applyBorder="1" applyAlignment="1">
      <alignment horizontal="right" vertical="top" wrapText="1"/>
    </xf>
    <xf numFmtId="0" fontId="0" fillId="0" borderId="0" xfId="0" applyBorder="1"/>
    <xf numFmtId="0" fontId="23" fillId="0" borderId="0" xfId="0" applyFont="1" applyFill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0" fontId="24" fillId="0" borderId="1" xfId="0" applyNumberFormat="1" applyFont="1" applyFill="1" applyBorder="1"/>
    <xf numFmtId="0" fontId="24" fillId="0" borderId="1" xfId="0" applyNumberFormat="1" applyFont="1" applyFill="1" applyBorder="1" applyAlignment="1">
      <alignment vertical="top"/>
    </xf>
    <xf numFmtId="0" fontId="31" fillId="0" borderId="1" xfId="0" applyNumberFormat="1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right"/>
    </xf>
    <xf numFmtId="164" fontId="27" fillId="0" borderId="1" xfId="0" applyNumberFormat="1" applyFont="1" applyFill="1" applyBorder="1" applyAlignment="1">
      <alignment horizontal="right"/>
    </xf>
    <xf numFmtId="0" fontId="26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top"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wrapText="1"/>
    </xf>
    <xf numFmtId="167" fontId="24" fillId="0" borderId="1" xfId="1" applyNumberFormat="1" applyFont="1" applyFill="1" applyBorder="1" applyAlignment="1">
      <alignment wrapText="1"/>
    </xf>
    <xf numFmtId="167" fontId="24" fillId="0" borderId="1" xfId="1" applyNumberFormat="1" applyFont="1" applyFill="1" applyBorder="1" applyAlignment="1" applyProtection="1">
      <alignment wrapText="1"/>
      <protection hidden="1"/>
    </xf>
    <xf numFmtId="167" fontId="24" fillId="0" borderId="1" xfId="1" applyNumberFormat="1" applyFont="1" applyFill="1" applyBorder="1" applyAlignment="1" applyProtection="1">
      <alignment horizontal="right" wrapText="1"/>
      <protection hidden="1"/>
    </xf>
    <xf numFmtId="43" fontId="24" fillId="0" borderId="1" xfId="1" applyNumberFormat="1" applyFont="1" applyFill="1" applyBorder="1" applyAlignment="1" applyProtection="1">
      <alignment horizontal="right" wrapText="1"/>
      <protection hidden="1"/>
    </xf>
    <xf numFmtId="167" fontId="24" fillId="0" borderId="1" xfId="1" quotePrefix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Protection="1">
      <protection hidden="1"/>
    </xf>
    <xf numFmtId="167" fontId="34" fillId="0" borderId="1" xfId="1" applyNumberFormat="1" applyFont="1" applyFill="1" applyBorder="1" applyAlignment="1">
      <alignment horizontal="left" wrapText="1"/>
    </xf>
    <xf numFmtId="167" fontId="34" fillId="0" borderId="1" xfId="1" applyNumberFormat="1" applyFont="1" applyFill="1" applyBorder="1" applyAlignment="1">
      <alignment wrapText="1"/>
    </xf>
    <xf numFmtId="167" fontId="34" fillId="0" borderId="1" xfId="1" applyNumberFormat="1" applyFont="1" applyFill="1" applyBorder="1" applyAlignment="1">
      <alignment horizontal="right" wrapText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7" fontId="34" fillId="0" borderId="1" xfId="1" applyNumberFormat="1" applyFont="1" applyFill="1" applyBorder="1" applyAlignment="1" applyProtection="1">
      <alignment horizontal="right" wrapText="1"/>
      <protection hidden="1"/>
    </xf>
    <xf numFmtId="43" fontId="34" fillId="0" borderId="1" xfId="1" applyNumberFormat="1" applyFont="1" applyFill="1" applyBorder="1" applyAlignment="1" applyProtection="1">
      <alignment horizontal="right" wrapText="1"/>
      <protection hidden="1"/>
    </xf>
    <xf numFmtId="2" fontId="34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2" fontId="28" fillId="0" borderId="1" xfId="1" applyNumberFormat="1" applyFont="1" applyFill="1" applyBorder="1" applyAlignment="1">
      <alignment vertical="center"/>
    </xf>
    <xf numFmtId="2" fontId="28" fillId="0" borderId="1" xfId="0" applyNumberFormat="1" applyFont="1" applyFill="1" applyBorder="1" applyAlignment="1">
      <alignment vertical="center"/>
    </xf>
    <xf numFmtId="167" fontId="28" fillId="0" borderId="1" xfId="1" applyNumberFormat="1" applyFont="1" applyFill="1" applyBorder="1" applyAlignment="1">
      <alignment vertical="center"/>
    </xf>
    <xf numFmtId="0" fontId="34" fillId="0" borderId="1" xfId="0" applyFont="1" applyFill="1" applyBorder="1"/>
    <xf numFmtId="167" fontId="28" fillId="0" borderId="1" xfId="1" applyNumberFormat="1" applyFont="1" applyFill="1" applyBorder="1" applyAlignment="1">
      <alignment horizontal="right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169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quotePrefix="1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0" applyNumberFormat="1" applyFont="1" applyFill="1" applyBorder="1" applyAlignment="1" applyProtection="1">
      <alignment horizontal="right"/>
      <protection hidden="1"/>
    </xf>
    <xf numFmtId="167" fontId="34" fillId="0" borderId="1" xfId="0" applyNumberFormat="1" applyFont="1" applyFill="1" applyBorder="1"/>
    <xf numFmtId="0" fontId="27" fillId="0" borderId="1" xfId="0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wrapText="1"/>
      <protection locked="0"/>
    </xf>
    <xf numFmtId="167" fontId="27" fillId="0" borderId="1" xfId="1" applyNumberFormat="1" applyFont="1" applyFill="1" applyBorder="1" applyAlignment="1">
      <alignment horizontal="right" vertical="top"/>
    </xf>
    <xf numFmtId="165" fontId="27" fillId="0" borderId="1" xfId="0" applyNumberFormat="1" applyFont="1" applyFill="1" applyBorder="1" applyAlignment="1" applyProtection="1">
      <alignment horizontal="right"/>
    </xf>
    <xf numFmtId="2" fontId="27" fillId="0" borderId="1" xfId="1" applyNumberFormat="1" applyFont="1" applyFill="1" applyBorder="1" applyAlignment="1" applyProtection="1">
      <alignment horizontal="right"/>
    </xf>
    <xf numFmtId="1" fontId="27" fillId="0" borderId="1" xfId="0" applyNumberFormat="1" applyFont="1" applyFill="1" applyBorder="1" applyAlignment="1" applyProtection="1">
      <alignment horizontal="right"/>
      <protection hidden="1"/>
    </xf>
    <xf numFmtId="43" fontId="27" fillId="0" borderId="1" xfId="1" applyNumberFormat="1" applyFont="1" applyFill="1" applyBorder="1" applyAlignment="1" applyProtection="1">
      <alignment horizontal="right"/>
      <protection hidden="1"/>
    </xf>
    <xf numFmtId="1" fontId="27" fillId="0" borderId="1" xfId="1" applyNumberFormat="1" applyFont="1" applyFill="1" applyBorder="1" applyAlignment="1" applyProtection="1">
      <alignment horizontal="right"/>
      <protection hidden="1"/>
    </xf>
    <xf numFmtId="43" fontId="27" fillId="0" borderId="1" xfId="0" applyNumberFormat="1" applyFont="1" applyFill="1" applyBorder="1" applyAlignment="1" applyProtection="1">
      <alignment horizontal="right"/>
      <protection hidden="1"/>
    </xf>
    <xf numFmtId="165" fontId="27" fillId="0" borderId="1" xfId="0" applyNumberFormat="1" applyFont="1" applyFill="1" applyBorder="1" applyAlignment="1">
      <alignment horizontal="right"/>
    </xf>
    <xf numFmtId="0" fontId="24" fillId="0" borderId="1" xfId="0" applyFont="1" applyFill="1" applyBorder="1"/>
    <xf numFmtId="1" fontId="27" fillId="0" borderId="1" xfId="0" applyNumberFormat="1" applyFont="1" applyFill="1" applyBorder="1" applyAlignment="1">
      <alignment horizontal="right" vertical="center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165" fontId="28" fillId="0" borderId="1" xfId="0" applyNumberFormat="1" applyFont="1" applyFill="1" applyBorder="1" applyAlignment="1">
      <alignment horizontal="right"/>
    </xf>
    <xf numFmtId="0" fontId="27" fillId="0" borderId="1" xfId="0" applyNumberFormat="1" applyFont="1" applyFill="1" applyBorder="1" applyAlignment="1" applyProtection="1">
      <alignment horizontal="left" wrapText="1"/>
      <protection locked="0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applyNumberFormat="1" applyFont="1" applyFill="1" applyBorder="1" applyAlignment="1" applyProtection="1">
      <alignment horizontal="right"/>
      <protection locked="0" hidden="1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7" fillId="0" borderId="1" xfId="1" applyNumberFormat="1" applyFont="1" applyFill="1" applyBorder="1" applyAlignment="1">
      <alignment horizontal="right"/>
    </xf>
    <xf numFmtId="2" fontId="27" fillId="0" borderId="1" xfId="1" applyNumberFormat="1" applyFont="1" applyFill="1" applyBorder="1" applyAlignment="1">
      <alignment horizontal="right"/>
    </xf>
    <xf numFmtId="43" fontId="27" fillId="0" borderId="1" xfId="1" applyNumberFormat="1" applyFont="1" applyFill="1" applyBorder="1" applyAlignment="1">
      <alignment horizontal="right"/>
    </xf>
    <xf numFmtId="165" fontId="28" fillId="0" borderId="1" xfId="0" applyNumberFormat="1" applyFont="1" applyFill="1" applyBorder="1" applyAlignment="1" applyProtection="1">
      <alignment horizontal="right"/>
      <protection locked="0"/>
    </xf>
    <xf numFmtId="2" fontId="27" fillId="0" borderId="1" xfId="1" quotePrefix="1" applyNumberFormat="1" applyFont="1" applyFill="1" applyBorder="1" applyAlignment="1">
      <alignment horizontal="right"/>
    </xf>
    <xf numFmtId="0" fontId="27" fillId="0" borderId="1" xfId="0" quotePrefix="1" applyFont="1" applyFill="1" applyBorder="1" applyAlignment="1">
      <alignment horizontal="right"/>
    </xf>
    <xf numFmtId="0" fontId="28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37" fillId="0" borderId="0" xfId="0" applyFont="1"/>
    <xf numFmtId="0" fontId="40" fillId="0" borderId="6" xfId="0" applyFont="1" applyBorder="1" applyAlignment="1">
      <alignment horizontal="left" vertical="top" wrapText="1"/>
    </xf>
    <xf numFmtId="0" fontId="40" fillId="0" borderId="1" xfId="0" applyFont="1" applyBorder="1" applyAlignment="1">
      <alignment wrapText="1"/>
    </xf>
    <xf numFmtId="165" fontId="40" fillId="0" borderId="1" xfId="0" applyNumberFormat="1" applyFont="1" applyBorder="1" applyAlignment="1">
      <alignment wrapText="1"/>
    </xf>
    <xf numFmtId="165" fontId="38" fillId="0" borderId="7" xfId="0" applyNumberFormat="1" applyFont="1" applyBorder="1" applyAlignment="1">
      <alignment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wrapText="1"/>
    </xf>
    <xf numFmtId="165" fontId="38" fillId="0" borderId="9" xfId="0" applyNumberFormat="1" applyFont="1" applyBorder="1" applyAlignment="1">
      <alignment wrapText="1"/>
    </xf>
    <xf numFmtId="165" fontId="38" fillId="0" borderId="10" xfId="0" applyNumberFormat="1" applyFont="1" applyBorder="1" applyAlignment="1">
      <alignment wrapText="1"/>
    </xf>
    <xf numFmtId="0" fontId="39" fillId="0" borderId="0" xfId="0" applyFont="1"/>
    <xf numFmtId="0" fontId="37" fillId="0" borderId="0" xfId="0" applyFont="1" applyBorder="1" applyAlignment="1" applyProtection="1">
      <alignment vertical="top" wrapText="1"/>
    </xf>
    <xf numFmtId="0" fontId="45" fillId="0" borderId="0" xfId="0" applyFont="1"/>
    <xf numFmtId="0" fontId="44" fillId="0" borderId="1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67" fontId="33" fillId="0" borderId="1" xfId="1" applyNumberFormat="1" applyFont="1" applyFill="1" applyBorder="1" applyAlignment="1">
      <alignment horizontal="center" vertical="center" wrapText="1"/>
    </xf>
    <xf numFmtId="167" fontId="33" fillId="0" borderId="1" xfId="1" applyNumberFormat="1" applyFont="1" applyFill="1" applyBorder="1" applyAlignment="1">
      <alignment vertical="center"/>
    </xf>
    <xf numFmtId="0" fontId="35" fillId="0" borderId="27" xfId="0" applyFont="1" applyFill="1" applyBorder="1" applyAlignment="1">
      <alignment vertical="top"/>
    </xf>
    <xf numFmtId="0" fontId="35" fillId="0" borderId="28" xfId="0" applyFont="1" applyFill="1" applyBorder="1" applyAlignment="1">
      <alignment vertical="top"/>
    </xf>
    <xf numFmtId="0" fontId="35" fillId="0" borderId="29" xfId="0" applyFont="1" applyFill="1" applyBorder="1" applyAlignment="1">
      <alignment vertical="top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29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top" wrapText="1"/>
    </xf>
    <xf numFmtId="2" fontId="28" fillId="0" borderId="1" xfId="0" applyNumberFormat="1" applyFont="1" applyFill="1" applyBorder="1" applyAlignment="1">
      <alignment horizontal="center" vertical="top" wrapText="1"/>
    </xf>
    <xf numFmtId="168" fontId="28" fillId="0" borderId="1" xfId="0" applyNumberFormat="1" applyFont="1" applyFill="1" applyBorder="1" applyAlignment="1">
      <alignment horizontal="center" vertical="top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left" vertical="top"/>
    </xf>
    <xf numFmtId="0" fontId="28" fillId="0" borderId="32" xfId="0" applyFont="1" applyFill="1" applyBorder="1" applyAlignment="1">
      <alignment horizontal="left" vertical="top"/>
    </xf>
    <xf numFmtId="0" fontId="28" fillId="0" borderId="30" xfId="0" applyFont="1" applyFill="1" applyBorder="1" applyAlignment="1">
      <alignment horizontal="left" vertical="top"/>
    </xf>
    <xf numFmtId="0" fontId="28" fillId="0" borderId="27" xfId="0" applyFont="1" applyFill="1" applyBorder="1" applyAlignment="1">
      <alignment horizontal="left" vertical="top"/>
    </xf>
    <xf numFmtId="0" fontId="28" fillId="0" borderId="28" xfId="0" applyFont="1" applyFill="1" applyBorder="1" applyAlignment="1">
      <alignment horizontal="left" vertical="top"/>
    </xf>
    <xf numFmtId="0" fontId="28" fillId="0" borderId="29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 wrapText="1"/>
    </xf>
    <xf numFmtId="43" fontId="28" fillId="0" borderId="1" xfId="1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11" xfId="0" applyFont="1" applyFill="1" applyBorder="1"/>
    <xf numFmtId="0" fontId="28" fillId="0" borderId="0" xfId="0" applyFont="1" applyFill="1" applyBorder="1"/>
    <xf numFmtId="0" fontId="28" fillId="0" borderId="31" xfId="0" applyFont="1" applyFill="1" applyBorder="1"/>
    <xf numFmtId="0" fontId="28" fillId="0" borderId="30" xfId="0" applyFont="1" applyFill="1" applyBorder="1"/>
    <xf numFmtId="0" fontId="37" fillId="0" borderId="1" xfId="0" applyFont="1" applyBorder="1" applyAlignment="1" applyProtection="1">
      <alignment horizontal="left" vertical="top" wrapText="1"/>
    </xf>
    <xf numFmtId="0" fontId="37" fillId="0" borderId="1" xfId="0" applyFont="1" applyBorder="1" applyAlignment="1" applyProtection="1">
      <alignment horizontal="left" vertical="center" wrapText="1" indent="1"/>
    </xf>
    <xf numFmtId="2" fontId="37" fillId="35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41" fillId="34" borderId="1" xfId="0" applyFont="1" applyFill="1" applyBorder="1" applyAlignment="1" applyProtection="1">
      <alignment horizontal="center" vertical="center" wrapTex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8" fillId="0" borderId="6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8" fillId="0" borderId="7" xfId="0" applyFont="1" applyBorder="1" applyAlignment="1">
      <alignment wrapText="1"/>
    </xf>
    <xf numFmtId="0" fontId="44" fillId="0" borderId="6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168" fontId="44" fillId="0" borderId="1" xfId="0" applyNumberFormat="1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59530</xdr:rowOff>
    </xdr:from>
    <xdr:to>
      <xdr:col>0</xdr:col>
      <xdr:colOff>0</xdr:colOff>
      <xdr:row>57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32.25" customHeight="1" x14ac:dyDescent="0.25">
      <c r="A1" s="149" t="s">
        <v>228</v>
      </c>
      <c r="B1" s="149"/>
      <c r="C1" s="149"/>
      <c r="D1" s="149"/>
      <c r="E1" s="149"/>
    </row>
    <row r="2" spans="1:6" x14ac:dyDescent="0.25">
      <c r="A2" s="1">
        <v>1</v>
      </c>
      <c r="B2" s="148" t="s">
        <v>35</v>
      </c>
      <c r="C2" s="148"/>
      <c r="D2" s="148"/>
      <c r="E2" s="148"/>
    </row>
    <row r="3" spans="1:6" x14ac:dyDescent="0.25">
      <c r="A3" s="1">
        <v>2</v>
      </c>
      <c r="B3" s="148" t="s">
        <v>36</v>
      </c>
      <c r="C3" s="148"/>
      <c r="D3" s="148"/>
      <c r="E3" s="148"/>
    </row>
    <row r="4" spans="1:6" x14ac:dyDescent="0.25">
      <c r="A4" s="1">
        <v>3</v>
      </c>
      <c r="B4" s="148" t="s">
        <v>37</v>
      </c>
      <c r="C4" s="148"/>
      <c r="D4" s="148"/>
      <c r="E4" s="148"/>
    </row>
    <row r="5" spans="1:6" x14ac:dyDescent="0.25">
      <c r="A5" s="1"/>
      <c r="B5" s="148" t="s">
        <v>221</v>
      </c>
      <c r="C5" s="148"/>
      <c r="D5" s="148"/>
      <c r="E5" s="148"/>
    </row>
    <row r="6" spans="1:6" ht="15.75" thickBot="1" x14ac:dyDescent="0.3">
      <c r="A6" s="1">
        <v>4</v>
      </c>
      <c r="B6" s="148" t="s">
        <v>38</v>
      </c>
      <c r="C6" s="148"/>
      <c r="D6" s="148"/>
      <c r="E6" s="148"/>
    </row>
    <row r="7" spans="1:6" x14ac:dyDescent="0.25">
      <c r="A7" s="2"/>
      <c r="B7" s="70" t="s">
        <v>39</v>
      </c>
      <c r="C7" s="71" t="s">
        <v>40</v>
      </c>
      <c r="D7" s="71" t="s">
        <v>41</v>
      </c>
      <c r="E7" s="72" t="s">
        <v>42</v>
      </c>
    </row>
    <row r="8" spans="1:6" x14ac:dyDescent="0.25">
      <c r="A8" s="2"/>
      <c r="B8" s="3">
        <v>1</v>
      </c>
      <c r="C8" s="4" t="s">
        <v>43</v>
      </c>
      <c r="D8" s="4"/>
      <c r="E8" s="5" t="s">
        <v>42</v>
      </c>
    </row>
    <row r="9" spans="1:6" x14ac:dyDescent="0.25">
      <c r="A9" s="2"/>
      <c r="B9" s="3">
        <v>2</v>
      </c>
      <c r="C9" s="4" t="s">
        <v>44</v>
      </c>
      <c r="D9" s="4"/>
      <c r="E9" s="5" t="s">
        <v>42</v>
      </c>
    </row>
    <row r="10" spans="1:6" x14ac:dyDescent="0.2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2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2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2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25">
      <c r="A14" s="6"/>
      <c r="B14" s="17">
        <v>7</v>
      </c>
      <c r="C14" s="15" t="s">
        <v>49</v>
      </c>
      <c r="D14" s="15"/>
      <c r="E14" s="16" t="s">
        <v>42</v>
      </c>
    </row>
    <row r="15" spans="1:6" ht="15.75" thickBot="1" x14ac:dyDescent="0.3">
      <c r="A15" s="20"/>
      <c r="B15" s="19">
        <v>8</v>
      </c>
      <c r="C15" s="15" t="s">
        <v>163</v>
      </c>
      <c r="D15" s="15"/>
      <c r="E15" s="15" t="s">
        <v>42</v>
      </c>
      <c r="F15" s="21"/>
    </row>
    <row r="16" spans="1:6" x14ac:dyDescent="0.25">
      <c r="B16" s="18"/>
      <c r="C16" s="18"/>
      <c r="D16" s="18"/>
      <c r="E16" s="18"/>
    </row>
    <row r="17" spans="3:3" x14ac:dyDescent="0.25">
      <c r="C17" s="60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7.28515625" style="7" bestFit="1" customWidth="1"/>
    <col min="2" max="2" width="27" style="7" bestFit="1" customWidth="1"/>
    <col min="3" max="3" width="10" style="7" bestFit="1" customWidth="1"/>
    <col min="4" max="4" width="13.7109375" style="7" bestFit="1" customWidth="1"/>
    <col min="5" max="5" width="13.42578125" style="7" bestFit="1" customWidth="1"/>
    <col min="6" max="6" width="10.140625" style="7" bestFit="1" customWidth="1"/>
    <col min="7" max="7" width="12.7109375" style="7" bestFit="1" customWidth="1"/>
    <col min="8" max="8" width="12.7109375" style="7" customWidth="1"/>
    <col min="9" max="9" width="12.5703125" style="7" bestFit="1" customWidth="1"/>
    <col min="10" max="10" width="6.7109375" style="7" customWidth="1"/>
    <col min="11" max="11" width="12.5703125" style="7" bestFit="1" customWidth="1"/>
    <col min="12" max="12" width="8.5703125" style="7" customWidth="1"/>
    <col min="13" max="13" width="10.140625" style="7" bestFit="1" customWidth="1"/>
    <col min="14" max="14" width="9.28515625" style="7" customWidth="1"/>
    <col min="15" max="15" width="11.7109375" style="7" bestFit="1" customWidth="1"/>
    <col min="16" max="16" width="12.7109375" style="7" bestFit="1" customWidth="1"/>
    <col min="17" max="17" width="3.5703125" style="7" bestFit="1" customWidth="1"/>
    <col min="18" max="18" width="9.140625" style="7" bestFit="1" customWidth="1"/>
    <col min="19" max="19" width="11.5703125" style="7" bestFit="1" customWidth="1"/>
    <col min="20" max="20" width="10.5703125" style="7" bestFit="1" customWidth="1"/>
    <col min="21" max="21" width="12.85546875" style="7" bestFit="1" customWidth="1"/>
    <col min="22" max="16384" width="9.140625" style="7"/>
  </cols>
  <sheetData>
    <row r="1" spans="1:21" s="51" customFormat="1" ht="15" customHeight="1" x14ac:dyDescent="0.25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7"/>
    </row>
    <row r="2" spans="1:21" s="8" customFormat="1" x14ac:dyDescent="0.25">
      <c r="A2" s="152" t="s">
        <v>220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4"/>
    </row>
    <row r="3" spans="1:21" s="8" customFormat="1" x14ac:dyDescent="0.25">
      <c r="A3" s="152" t="s">
        <v>221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</row>
    <row r="4" spans="1:21" s="9" customFormat="1" x14ac:dyDescent="0.25">
      <c r="A4" s="152" t="s">
        <v>51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</row>
    <row r="5" spans="1:21" s="61" customFormat="1" ht="11.25" x14ac:dyDescent="0.2">
      <c r="A5" s="150" t="s">
        <v>1</v>
      </c>
      <c r="B5" s="150" t="s">
        <v>2</v>
      </c>
      <c r="C5" s="150" t="s">
        <v>3</v>
      </c>
      <c r="D5" s="150" t="s">
        <v>4</v>
      </c>
      <c r="E5" s="150" t="s">
        <v>5</v>
      </c>
      <c r="F5" s="150" t="s">
        <v>6</v>
      </c>
      <c r="G5" s="150" t="s">
        <v>7</v>
      </c>
      <c r="H5" s="150" t="s">
        <v>8</v>
      </c>
      <c r="I5" s="151" t="s">
        <v>9</v>
      </c>
      <c r="J5" s="151"/>
      <c r="K5" s="151"/>
      <c r="L5" s="151"/>
      <c r="M5" s="150" t="s">
        <v>10</v>
      </c>
      <c r="N5" s="150" t="s">
        <v>11</v>
      </c>
      <c r="O5" s="150" t="s">
        <v>12</v>
      </c>
      <c r="P5" s="150" t="s">
        <v>13</v>
      </c>
      <c r="Q5" s="150" t="s">
        <v>14</v>
      </c>
      <c r="R5" s="150"/>
      <c r="S5" s="150" t="s">
        <v>15</v>
      </c>
      <c r="T5" s="150"/>
      <c r="U5" s="150" t="s">
        <v>16</v>
      </c>
    </row>
    <row r="6" spans="1:21" s="61" customFormat="1" ht="21" customHeight="1" x14ac:dyDescent="0.2">
      <c r="A6" s="150"/>
      <c r="B6" s="150"/>
      <c r="C6" s="150"/>
      <c r="D6" s="150"/>
      <c r="E6" s="150"/>
      <c r="F6" s="150"/>
      <c r="G6" s="150"/>
      <c r="H6" s="150"/>
      <c r="I6" s="150" t="s">
        <v>17</v>
      </c>
      <c r="J6" s="150"/>
      <c r="K6" s="150"/>
      <c r="L6" s="150" t="s">
        <v>18</v>
      </c>
      <c r="M6" s="150"/>
      <c r="N6" s="150"/>
      <c r="O6" s="150"/>
      <c r="P6" s="150"/>
      <c r="Q6" s="150"/>
      <c r="R6" s="150"/>
      <c r="S6" s="150"/>
      <c r="T6" s="150"/>
      <c r="U6" s="150"/>
    </row>
    <row r="7" spans="1:21" s="61" customFormat="1" ht="58.5" customHeight="1" x14ac:dyDescent="0.2">
      <c r="A7" s="150"/>
      <c r="B7" s="150"/>
      <c r="C7" s="150"/>
      <c r="D7" s="150"/>
      <c r="E7" s="150"/>
      <c r="F7" s="150"/>
      <c r="G7" s="150"/>
      <c r="H7" s="150"/>
      <c r="I7" s="74" t="s">
        <v>19</v>
      </c>
      <c r="J7" s="74" t="s">
        <v>20</v>
      </c>
      <c r="K7" s="74" t="s">
        <v>21</v>
      </c>
      <c r="L7" s="150"/>
      <c r="M7" s="150"/>
      <c r="N7" s="150"/>
      <c r="O7" s="150"/>
      <c r="P7" s="150"/>
      <c r="Q7" s="74" t="s">
        <v>22</v>
      </c>
      <c r="R7" s="74" t="s">
        <v>23</v>
      </c>
      <c r="S7" s="74" t="s">
        <v>22</v>
      </c>
      <c r="T7" s="74" t="s">
        <v>23</v>
      </c>
      <c r="U7" s="150"/>
    </row>
    <row r="8" spans="1:21" x14ac:dyDescent="0.25">
      <c r="A8" s="75" t="s">
        <v>24</v>
      </c>
      <c r="B8" s="76" t="s">
        <v>25</v>
      </c>
      <c r="C8" s="77">
        <f>'Table II'!C71</f>
        <v>46</v>
      </c>
      <c r="D8" s="77">
        <f>'Table II'!D71</f>
        <v>131839987</v>
      </c>
      <c r="E8" s="77">
        <f>'Table II'!E71</f>
        <v>0</v>
      </c>
      <c r="F8" s="77">
        <f>'Table II'!F71</f>
        <v>0</v>
      </c>
      <c r="G8" s="78">
        <f>'Table II'!G71</f>
        <v>131839987</v>
      </c>
      <c r="H8" s="79">
        <f>'Table II'!H71</f>
        <v>54.237365653618944</v>
      </c>
      <c r="I8" s="78">
        <f>'Table II'!I71</f>
        <v>131839987</v>
      </c>
      <c r="J8" s="78">
        <f>'Table II'!J71</f>
        <v>0</v>
      </c>
      <c r="K8" s="78">
        <f>'Table II'!K71</f>
        <v>131839987</v>
      </c>
      <c r="L8" s="79">
        <f>'Table II'!L71</f>
        <v>54.235067021348563</v>
      </c>
      <c r="M8" s="78">
        <f>'Table II'!M71</f>
        <v>0</v>
      </c>
      <c r="N8" s="78" t="s">
        <v>26</v>
      </c>
      <c r="O8" s="78">
        <f>'Table II'!M71</f>
        <v>0</v>
      </c>
      <c r="P8" s="79">
        <f>'Table II'!N71</f>
        <v>54.235067021348563</v>
      </c>
      <c r="Q8" s="78">
        <f>'Table II'!O71</f>
        <v>0</v>
      </c>
      <c r="R8" s="78">
        <f>'Table II'!P71</f>
        <v>0</v>
      </c>
      <c r="S8" s="80">
        <f>'Table II'!Q71</f>
        <v>5215000</v>
      </c>
      <c r="T8" s="79">
        <f>'Table II'!R71</f>
        <v>3.9555525745007847</v>
      </c>
      <c r="U8" s="78">
        <f>'Table II'!S71</f>
        <v>131839613</v>
      </c>
    </row>
    <row r="9" spans="1:21" x14ac:dyDescent="0.25">
      <c r="A9" s="75" t="s">
        <v>27</v>
      </c>
      <c r="B9" s="76" t="s">
        <v>28</v>
      </c>
      <c r="C9" s="81">
        <f>'Table III'!C62</f>
        <v>58670</v>
      </c>
      <c r="D9" s="77">
        <f>'Table III'!D62</f>
        <v>111249944</v>
      </c>
      <c r="E9" s="77">
        <f>'Table III'!E62</f>
        <v>0</v>
      </c>
      <c r="F9" s="77">
        <f>'Table III'!F62</f>
        <v>0</v>
      </c>
      <c r="G9" s="78">
        <f>'Table III'!G62</f>
        <v>111249944</v>
      </c>
      <c r="H9" s="79">
        <f>'Table III'!H62</f>
        <v>45.764932978651423</v>
      </c>
      <c r="I9" s="78">
        <f>'Table III'!I62</f>
        <v>111249944</v>
      </c>
      <c r="J9" s="78">
        <f>'Table III'!J62</f>
        <v>0</v>
      </c>
      <c r="K9" s="78">
        <f>'Table III'!K62</f>
        <v>111249944</v>
      </c>
      <c r="L9" s="79">
        <f>'Table III'!L62</f>
        <v>45.764932978651423</v>
      </c>
      <c r="M9" s="78">
        <f>'Table III'!M62</f>
        <v>0</v>
      </c>
      <c r="N9" s="78" t="s">
        <v>26</v>
      </c>
      <c r="O9" s="78">
        <f>'Table III'!M62</f>
        <v>0</v>
      </c>
      <c r="P9" s="79">
        <f>'Table III'!N62</f>
        <v>45.764932978651423</v>
      </c>
      <c r="Q9" s="78">
        <f>'Table III'!O62</f>
        <v>0</v>
      </c>
      <c r="R9" s="78">
        <f>'Table III'!P62</f>
        <v>0</v>
      </c>
      <c r="S9" s="78">
        <f>'Table III'!Q62</f>
        <v>0</v>
      </c>
      <c r="T9" s="79">
        <f>'Table III'!R62</f>
        <v>0</v>
      </c>
      <c r="U9" s="78">
        <f>'Table III'!S62</f>
        <v>108067948</v>
      </c>
    </row>
    <row r="10" spans="1:21" x14ac:dyDescent="0.25">
      <c r="A10" s="75" t="s">
        <v>29</v>
      </c>
      <c r="B10" s="76" t="s">
        <v>30</v>
      </c>
      <c r="C10" s="77">
        <f>'Table IV'!D10</f>
        <v>0</v>
      </c>
      <c r="D10" s="77">
        <f>'Table IV'!E10</f>
        <v>0</v>
      </c>
      <c r="E10" s="77">
        <f>'Table IV'!F10</f>
        <v>0</v>
      </c>
      <c r="F10" s="77">
        <f>'Table IV'!G10</f>
        <v>0</v>
      </c>
      <c r="G10" s="78">
        <f>'Table IV'!H10</f>
        <v>0</v>
      </c>
      <c r="H10" s="79">
        <f>'Table IV'!I10</f>
        <v>0</v>
      </c>
      <c r="I10" s="78">
        <f>'Table IV'!J10</f>
        <v>0</v>
      </c>
      <c r="J10" s="78">
        <f>'Table IV'!K10</f>
        <v>0</v>
      </c>
      <c r="K10" s="78">
        <f>'Table IV'!L10</f>
        <v>0</v>
      </c>
      <c r="L10" s="79">
        <f>'Table IV'!M10</f>
        <v>0</v>
      </c>
      <c r="M10" s="78">
        <f>'Table IV'!N10</f>
        <v>0</v>
      </c>
      <c r="N10" s="78" t="s">
        <v>26</v>
      </c>
      <c r="O10" s="78">
        <f>'Table IV'!N10</f>
        <v>0</v>
      </c>
      <c r="P10" s="79">
        <f>'Table IV'!O10</f>
        <v>0</v>
      </c>
      <c r="Q10" s="78">
        <f>'Table IV'!P10</f>
        <v>0</v>
      </c>
      <c r="R10" s="78">
        <f>'Table IV'!Q10</f>
        <v>0</v>
      </c>
      <c r="S10" s="78">
        <f>'Table IV'!R10</f>
        <v>0</v>
      </c>
      <c r="T10" s="79">
        <f>'Table IV'!S10</f>
        <v>0</v>
      </c>
      <c r="U10" s="78">
        <f>'Table IV'!T10</f>
        <v>0</v>
      </c>
    </row>
    <row r="11" spans="1:21" x14ac:dyDescent="0.25">
      <c r="A11" s="75" t="s">
        <v>31</v>
      </c>
      <c r="B11" s="82" t="s">
        <v>32</v>
      </c>
      <c r="C11" s="77">
        <f>'Table IV'!D8</f>
        <v>0</v>
      </c>
      <c r="D11" s="77">
        <f>'Table IV'!E8</f>
        <v>0</v>
      </c>
      <c r="E11" s="77">
        <f>'Table IV'!F8</f>
        <v>0</v>
      </c>
      <c r="F11" s="77">
        <f>'Table IV'!G8</f>
        <v>0</v>
      </c>
      <c r="G11" s="78">
        <f>'Table IV'!H8</f>
        <v>0</v>
      </c>
      <c r="H11" s="79">
        <f>'Table IV'!I8</f>
        <v>0</v>
      </c>
      <c r="I11" s="78">
        <f>'Table IV'!J8</f>
        <v>0</v>
      </c>
      <c r="J11" s="78">
        <f>'Table IV'!K8</f>
        <v>0</v>
      </c>
      <c r="K11" s="78">
        <f>'Table IV'!L8</f>
        <v>0</v>
      </c>
      <c r="L11" s="79">
        <f>'Table IV'!M8</f>
        <v>0</v>
      </c>
      <c r="M11" s="78">
        <f>'Table IV'!N8</f>
        <v>0</v>
      </c>
      <c r="N11" s="78" t="s">
        <v>26</v>
      </c>
      <c r="O11" s="78">
        <f>'Table IV'!N8</f>
        <v>0</v>
      </c>
      <c r="P11" s="79">
        <f>'Table IV'!O8</f>
        <v>0</v>
      </c>
      <c r="Q11" s="78">
        <f>'Table IV'!P8</f>
        <v>0</v>
      </c>
      <c r="R11" s="78">
        <f>'Table IV'!Q8</f>
        <v>0</v>
      </c>
      <c r="S11" s="78">
        <f>'Table IV'!R8</f>
        <v>0</v>
      </c>
      <c r="T11" s="79">
        <f>'Table IV'!S8</f>
        <v>0</v>
      </c>
      <c r="U11" s="78">
        <f>'Table IV'!T8</f>
        <v>0</v>
      </c>
    </row>
    <row r="12" spans="1:21" x14ac:dyDescent="0.25">
      <c r="A12" s="75" t="s">
        <v>33</v>
      </c>
      <c r="B12" s="82" t="s">
        <v>34</v>
      </c>
      <c r="C12" s="77">
        <f>'Table IV'!D9</f>
        <v>0</v>
      </c>
      <c r="D12" s="77">
        <f>'Table IV'!E9</f>
        <v>0</v>
      </c>
      <c r="E12" s="77">
        <f>'Table IV'!F9</f>
        <v>0</v>
      </c>
      <c r="F12" s="77">
        <f>'Table IV'!G9</f>
        <v>0</v>
      </c>
      <c r="G12" s="78">
        <f>'Table IV'!H9</f>
        <v>0</v>
      </c>
      <c r="H12" s="79">
        <f>'Table IV'!I9</f>
        <v>0</v>
      </c>
      <c r="I12" s="78">
        <f>'Table IV'!J9</f>
        <v>0</v>
      </c>
      <c r="J12" s="78">
        <f>'Table IV'!K9</f>
        <v>0</v>
      </c>
      <c r="K12" s="78">
        <f>'Table IV'!L9</f>
        <v>0</v>
      </c>
      <c r="L12" s="79">
        <f>'Table IV'!M9</f>
        <v>0</v>
      </c>
      <c r="M12" s="78">
        <f>'Table IV'!N9</f>
        <v>0</v>
      </c>
      <c r="N12" s="78" t="s">
        <v>26</v>
      </c>
      <c r="O12" s="78">
        <f>'Table IV'!N9</f>
        <v>0</v>
      </c>
      <c r="P12" s="79">
        <f>'Table IV'!O9</f>
        <v>0</v>
      </c>
      <c r="Q12" s="78">
        <f>'Table IV'!P9</f>
        <v>0</v>
      </c>
      <c r="R12" s="78">
        <f>'Table IV'!Q9</f>
        <v>0</v>
      </c>
      <c r="S12" s="78">
        <f>'Table IV'!R9</f>
        <v>0</v>
      </c>
      <c r="T12" s="79">
        <f>'Table IV'!S9</f>
        <v>0</v>
      </c>
      <c r="U12" s="78">
        <f>'Table IV'!T9</f>
        <v>0</v>
      </c>
    </row>
    <row r="13" spans="1:21" x14ac:dyDescent="0.25">
      <c r="A13" s="83"/>
      <c r="B13" s="84" t="s">
        <v>21</v>
      </c>
      <c r="C13" s="85">
        <f>SUM(C8:C10)</f>
        <v>58716</v>
      </c>
      <c r="D13" s="85">
        <f t="shared" ref="D13:S13" si="0">SUM(D8:D10)</f>
        <v>243089931</v>
      </c>
      <c r="E13" s="85">
        <f t="shared" si="0"/>
        <v>0</v>
      </c>
      <c r="F13" s="85">
        <f t="shared" si="0"/>
        <v>0</v>
      </c>
      <c r="G13" s="86">
        <f t="shared" si="0"/>
        <v>243089931</v>
      </c>
      <c r="H13" s="87">
        <f>ROUND(SUM(H8:H10),0)</f>
        <v>100</v>
      </c>
      <c r="I13" s="86">
        <f t="shared" si="0"/>
        <v>243089931</v>
      </c>
      <c r="J13" s="86">
        <f t="shared" si="0"/>
        <v>0</v>
      </c>
      <c r="K13" s="86">
        <f t="shared" si="0"/>
        <v>243089931</v>
      </c>
      <c r="L13" s="87">
        <f>ROUND(SUM(L8:L10),0)</f>
        <v>100</v>
      </c>
      <c r="M13" s="86">
        <f t="shared" si="0"/>
        <v>0</v>
      </c>
      <c r="N13" s="86">
        <f t="shared" si="0"/>
        <v>0</v>
      </c>
      <c r="O13" s="86">
        <f t="shared" si="0"/>
        <v>0</v>
      </c>
      <c r="P13" s="87">
        <f>ROUND(SUM(P8:P10),0)</f>
        <v>100</v>
      </c>
      <c r="Q13" s="86">
        <f t="shared" si="0"/>
        <v>0</v>
      </c>
      <c r="R13" s="86">
        <f t="shared" si="0"/>
        <v>0</v>
      </c>
      <c r="S13" s="86">
        <f t="shared" si="0"/>
        <v>5215000</v>
      </c>
      <c r="T13" s="87">
        <f>S13/243089931*100</f>
        <v>2.1452965898451795</v>
      </c>
      <c r="U13" s="86">
        <f>SUM(U8:U12)</f>
        <v>239907561</v>
      </c>
    </row>
    <row r="14" spans="1:21" x14ac:dyDescent="0.25">
      <c r="D14" s="12"/>
      <c r="K14" s="12"/>
      <c r="U14" s="12"/>
    </row>
    <row r="15" spans="1:21" x14ac:dyDescent="0.25">
      <c r="D15" s="56">
        <f>243089931-D13</f>
        <v>0</v>
      </c>
      <c r="E15" s="12"/>
      <c r="G15" s="56"/>
      <c r="I15" s="56"/>
      <c r="K15" s="56">
        <f>243089931-K13</f>
        <v>0</v>
      </c>
    </row>
    <row r="16" spans="1:21" x14ac:dyDescent="0.25">
      <c r="D16" s="12"/>
    </row>
    <row r="17" spans="4:4" x14ac:dyDescent="0.25">
      <c r="D17" s="12"/>
    </row>
  </sheetData>
  <sheetProtection formatCells="0" formatColumns="0" formatRows="0" insertColumns="0" insertRows="0" insertHyperlinks="0" deleteColumns="0" deleteRows="0" sort="0" autoFilter="0" pivotTables="0"/>
  <mergeCells count="22">
    <mergeCell ref="A2:U2"/>
    <mergeCell ref="A3:U3"/>
    <mergeCell ref="A4:U4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Q5:R6"/>
    <mergeCell ref="I5:L5"/>
    <mergeCell ref="M5:M7"/>
    <mergeCell ref="N5:N7"/>
    <mergeCell ref="O5:O7"/>
    <mergeCell ref="P5:P7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zoomScale="90" zoomScaleNormal="90" workbookViewId="0">
      <selection sqref="A1:V1"/>
    </sheetView>
  </sheetViews>
  <sheetFormatPr defaultRowHeight="15" x14ac:dyDescent="0.25"/>
  <cols>
    <col min="1" max="1" width="6.140625" style="134" bestFit="1" customWidth="1"/>
    <col min="2" max="2" width="32.28515625" style="11" customWidth="1"/>
    <col min="3" max="3" width="12.5703125" style="10" customWidth="1"/>
    <col min="4" max="4" width="14" style="10" bestFit="1" customWidth="1"/>
    <col min="5" max="5" width="6.85546875" style="10" bestFit="1" customWidth="1"/>
    <col min="6" max="6" width="11.5703125" style="10" bestFit="1" customWidth="1"/>
    <col min="7" max="7" width="13.85546875" style="10" customWidth="1"/>
    <col min="8" max="8" width="13" style="23" customWidth="1"/>
    <col min="9" max="9" width="13.42578125" style="10" bestFit="1" customWidth="1"/>
    <col min="10" max="10" width="7.28515625" style="10" customWidth="1"/>
    <col min="11" max="11" width="13.42578125" style="10" bestFit="1" customWidth="1"/>
    <col min="12" max="12" width="6.7109375" style="23" customWidth="1"/>
    <col min="13" max="13" width="12.7109375" style="10" customWidth="1"/>
    <col min="14" max="14" width="15.42578125" style="10" customWidth="1"/>
    <col min="15" max="15" width="4.5703125" style="10" bestFit="1" customWidth="1"/>
    <col min="16" max="16" width="7.85546875" style="10" bestFit="1" customWidth="1"/>
    <col min="17" max="17" width="12.42578125" style="10" bestFit="1" customWidth="1"/>
    <col min="18" max="18" width="7.85546875" style="10" bestFit="1" customWidth="1"/>
    <col min="19" max="19" width="14.5703125" style="10" customWidth="1"/>
    <col min="20" max="20" width="12" style="10" customWidth="1"/>
    <col min="21" max="21" width="10.5703125" style="10" customWidth="1"/>
    <col min="22" max="22" width="11.5703125" style="10" customWidth="1"/>
    <col min="23" max="16384" width="9.140625" style="10"/>
  </cols>
  <sheetData>
    <row r="1" spans="1:22" s="51" customFormat="1" ht="15" customHeight="1" x14ac:dyDescent="0.25">
      <c r="A1" s="161" t="s">
        <v>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</row>
    <row r="2" spans="1:22" s="8" customFormat="1" x14ac:dyDescent="0.25">
      <c r="A2" s="164" t="s">
        <v>220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 s="8" customFormat="1" x14ac:dyDescent="0.25">
      <c r="A3" s="166" t="s">
        <v>221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22" s="9" customFormat="1" x14ac:dyDescent="0.25">
      <c r="A4" s="168" t="s">
        <v>51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</row>
    <row r="5" spans="1:22" s="52" customFormat="1" ht="57.75" customHeight="1" x14ac:dyDescent="0.2">
      <c r="A5" s="158"/>
      <c r="B5" s="171" t="s">
        <v>73</v>
      </c>
      <c r="C5" s="158" t="s">
        <v>75</v>
      </c>
      <c r="D5" s="158" t="s">
        <v>4</v>
      </c>
      <c r="E5" s="158" t="s">
        <v>76</v>
      </c>
      <c r="F5" s="158" t="s">
        <v>77</v>
      </c>
      <c r="G5" s="158" t="s">
        <v>78</v>
      </c>
      <c r="H5" s="159" t="s">
        <v>79</v>
      </c>
      <c r="I5" s="158" t="s">
        <v>52</v>
      </c>
      <c r="J5" s="158"/>
      <c r="K5" s="158"/>
      <c r="L5" s="158"/>
      <c r="M5" s="158" t="s">
        <v>80</v>
      </c>
      <c r="N5" s="160" t="s">
        <v>81</v>
      </c>
      <c r="O5" s="158" t="s">
        <v>14</v>
      </c>
      <c r="P5" s="158"/>
      <c r="Q5" s="158" t="s">
        <v>15</v>
      </c>
      <c r="R5" s="158"/>
      <c r="S5" s="158" t="s">
        <v>82</v>
      </c>
      <c r="T5" s="163" t="s">
        <v>215</v>
      </c>
      <c r="U5" s="163"/>
      <c r="V5" s="163"/>
    </row>
    <row r="6" spans="1:22" s="52" customFormat="1" ht="15" customHeight="1" x14ac:dyDescent="0.2">
      <c r="A6" s="158"/>
      <c r="B6" s="171"/>
      <c r="C6" s="158"/>
      <c r="D6" s="158"/>
      <c r="E6" s="158"/>
      <c r="F6" s="158"/>
      <c r="G6" s="158"/>
      <c r="H6" s="159"/>
      <c r="I6" s="158" t="s">
        <v>83</v>
      </c>
      <c r="J6" s="158"/>
      <c r="K6" s="158"/>
      <c r="L6" s="159" t="s">
        <v>84</v>
      </c>
      <c r="M6" s="158"/>
      <c r="N6" s="160"/>
      <c r="O6" s="158" t="s">
        <v>85</v>
      </c>
      <c r="P6" s="160" t="s">
        <v>23</v>
      </c>
      <c r="Q6" s="158" t="s">
        <v>22</v>
      </c>
      <c r="R6" s="160" t="s">
        <v>86</v>
      </c>
      <c r="S6" s="158"/>
      <c r="T6" s="163" t="s">
        <v>216</v>
      </c>
      <c r="U6" s="163"/>
      <c r="V6" s="163"/>
    </row>
    <row r="7" spans="1:22" s="52" customFormat="1" ht="67.5" customHeight="1" x14ac:dyDescent="0.2">
      <c r="A7" s="158"/>
      <c r="B7" s="171"/>
      <c r="C7" s="158"/>
      <c r="D7" s="158"/>
      <c r="E7" s="158"/>
      <c r="F7" s="158"/>
      <c r="G7" s="158"/>
      <c r="H7" s="159"/>
      <c r="I7" s="73" t="s">
        <v>87</v>
      </c>
      <c r="J7" s="73" t="s">
        <v>88</v>
      </c>
      <c r="K7" s="73" t="s">
        <v>21</v>
      </c>
      <c r="L7" s="159"/>
      <c r="M7" s="158"/>
      <c r="N7" s="160"/>
      <c r="O7" s="158"/>
      <c r="P7" s="160"/>
      <c r="Q7" s="158"/>
      <c r="R7" s="160"/>
      <c r="S7" s="158"/>
      <c r="T7" s="88" t="s">
        <v>217</v>
      </c>
      <c r="U7" s="88" t="s">
        <v>218</v>
      </c>
      <c r="V7" s="88" t="s">
        <v>219</v>
      </c>
    </row>
    <row r="8" spans="1:22" s="22" customFormat="1" x14ac:dyDescent="0.25">
      <c r="A8" s="132">
        <v>1</v>
      </c>
      <c r="B8" s="28" t="s">
        <v>89</v>
      </c>
      <c r="C8" s="40"/>
      <c r="D8" s="89"/>
      <c r="E8" s="89"/>
      <c r="F8" s="90"/>
      <c r="G8" s="90"/>
      <c r="H8" s="91"/>
      <c r="I8" s="92"/>
      <c r="J8" s="92"/>
      <c r="K8" s="89"/>
      <c r="L8" s="91"/>
      <c r="M8" s="89"/>
      <c r="N8" s="90"/>
      <c r="O8" s="92"/>
      <c r="P8" s="90"/>
      <c r="Q8" s="89"/>
      <c r="R8" s="90"/>
      <c r="S8" s="93"/>
      <c r="T8" s="94"/>
      <c r="U8" s="94"/>
      <c r="V8" s="94"/>
    </row>
    <row r="9" spans="1:22" s="22" customFormat="1" x14ac:dyDescent="0.25">
      <c r="A9" s="132" t="s">
        <v>54</v>
      </c>
      <c r="B9" s="28" t="s">
        <v>90</v>
      </c>
      <c r="C9" s="95">
        <f>COUNT(A10:A45)</f>
        <v>36</v>
      </c>
      <c r="D9" s="96">
        <f t="shared" ref="D9:I9" si="0">SUM(D10:D45)</f>
        <v>39527388</v>
      </c>
      <c r="E9" s="97">
        <f t="shared" si="0"/>
        <v>0</v>
      </c>
      <c r="F9" s="96">
        <f t="shared" si="0"/>
        <v>0</v>
      </c>
      <c r="G9" s="96">
        <f t="shared" si="0"/>
        <v>39527388</v>
      </c>
      <c r="H9" s="98">
        <f t="shared" si="0"/>
        <v>16.26039706268212</v>
      </c>
      <c r="I9" s="96">
        <f t="shared" si="0"/>
        <v>39527388</v>
      </c>
      <c r="J9" s="99" t="s">
        <v>134</v>
      </c>
      <c r="K9" s="96">
        <f t="shared" ref="K9:Q9" si="1">SUM(K10:K45)</f>
        <v>39527388</v>
      </c>
      <c r="L9" s="98">
        <f t="shared" si="1"/>
        <v>16.26039706268212</v>
      </c>
      <c r="M9" s="100">
        <f t="shared" si="1"/>
        <v>0</v>
      </c>
      <c r="N9" s="100">
        <f t="shared" si="1"/>
        <v>16.26039706268212</v>
      </c>
      <c r="O9" s="96">
        <f t="shared" si="1"/>
        <v>0</v>
      </c>
      <c r="P9" s="96">
        <f t="shared" si="1"/>
        <v>0</v>
      </c>
      <c r="Q9" s="101">
        <f t="shared" si="1"/>
        <v>5215000</v>
      </c>
      <c r="R9" s="102">
        <f>Q9/G9%</f>
        <v>13.193383787464024</v>
      </c>
      <c r="S9" s="96">
        <f>SUM(S10:S45)</f>
        <v>39527014</v>
      </c>
      <c r="T9" s="103"/>
      <c r="U9" s="94"/>
      <c r="V9" s="94"/>
    </row>
    <row r="10" spans="1:22" x14ac:dyDescent="0.25">
      <c r="A10" s="104">
        <v>1</v>
      </c>
      <c r="B10" s="105" t="s">
        <v>136</v>
      </c>
      <c r="C10" s="106"/>
      <c r="D10" s="34">
        <v>29210761</v>
      </c>
      <c r="E10" s="107">
        <v>0</v>
      </c>
      <c r="F10" s="34">
        <v>0</v>
      </c>
      <c r="G10" s="34">
        <f>D10</f>
        <v>29210761</v>
      </c>
      <c r="H10" s="108">
        <f>G10/243089931*100</f>
        <v>12.016442178347567</v>
      </c>
      <c r="I10" s="34">
        <f>G10</f>
        <v>29210761</v>
      </c>
      <c r="J10" s="34">
        <v>0</v>
      </c>
      <c r="K10" s="34">
        <f>I10</f>
        <v>29210761</v>
      </c>
      <c r="L10" s="108">
        <f>K10/243089931*100</f>
        <v>12.016442178347567</v>
      </c>
      <c r="M10" s="109">
        <v>0</v>
      </c>
      <c r="N10" s="110">
        <f>K10/243089931*100</f>
        <v>12.016442178347567</v>
      </c>
      <c r="O10" s="34">
        <v>0</v>
      </c>
      <c r="P10" s="34">
        <v>0</v>
      </c>
      <c r="Q10" s="111">
        <f>5900910-100910-800000+200000</f>
        <v>5200000</v>
      </c>
      <c r="R10" s="112">
        <f t="shared" ref="R10:R71" si="2">Q10/G10%</f>
        <v>17.801658779105413</v>
      </c>
      <c r="S10" s="113">
        <f>K10</f>
        <v>29210761</v>
      </c>
      <c r="T10" s="114"/>
      <c r="U10" s="114"/>
      <c r="V10" s="114"/>
    </row>
    <row r="11" spans="1:22" x14ac:dyDescent="0.25">
      <c r="A11" s="104">
        <v>2</v>
      </c>
      <c r="B11" s="105" t="s">
        <v>137</v>
      </c>
      <c r="C11" s="106"/>
      <c r="D11" s="34">
        <v>2065181</v>
      </c>
      <c r="E11" s="107">
        <v>0</v>
      </c>
      <c r="F11" s="34">
        <v>0</v>
      </c>
      <c r="G11" s="34">
        <f t="shared" ref="G11:G45" si="3">D11</f>
        <v>2065181</v>
      </c>
      <c r="H11" s="108">
        <f t="shared" ref="H11:H44" si="4">G11/243089931*100</f>
        <v>0.84955431576472817</v>
      </c>
      <c r="I11" s="34">
        <f t="shared" ref="I11:I45" si="5">G11</f>
        <v>2065181</v>
      </c>
      <c r="J11" s="34">
        <v>0</v>
      </c>
      <c r="K11" s="34">
        <f t="shared" ref="K11:K45" si="6">I11</f>
        <v>2065181</v>
      </c>
      <c r="L11" s="108">
        <f t="shared" ref="L11:L44" si="7">K11/243089931*100</f>
        <v>0.84955431576472817</v>
      </c>
      <c r="M11" s="109">
        <v>0</v>
      </c>
      <c r="N11" s="110">
        <f t="shared" ref="N11:N44" si="8">K11/243089931*100</f>
        <v>0.84955431576472817</v>
      </c>
      <c r="O11" s="34">
        <v>0</v>
      </c>
      <c r="P11" s="34">
        <v>0</v>
      </c>
      <c r="Q11" s="111">
        <v>0</v>
      </c>
      <c r="R11" s="112">
        <f t="shared" si="2"/>
        <v>0</v>
      </c>
      <c r="S11" s="113">
        <f t="shared" ref="S11:S45" si="9">K11</f>
        <v>2065181</v>
      </c>
      <c r="T11" s="114"/>
      <c r="U11" s="114"/>
      <c r="V11" s="114"/>
    </row>
    <row r="12" spans="1:22" x14ac:dyDescent="0.25">
      <c r="A12" s="104">
        <v>3</v>
      </c>
      <c r="B12" s="105" t="s">
        <v>138</v>
      </c>
      <c r="C12" s="106"/>
      <c r="D12" s="34">
        <v>1241546</v>
      </c>
      <c r="E12" s="107">
        <v>0</v>
      </c>
      <c r="F12" s="34">
        <v>0</v>
      </c>
      <c r="G12" s="34">
        <f t="shared" si="3"/>
        <v>1241546</v>
      </c>
      <c r="H12" s="108">
        <f t="shared" si="4"/>
        <v>0.51073526365022504</v>
      </c>
      <c r="I12" s="34">
        <f t="shared" si="5"/>
        <v>1241546</v>
      </c>
      <c r="J12" s="34">
        <v>0</v>
      </c>
      <c r="K12" s="34">
        <f t="shared" si="6"/>
        <v>1241546</v>
      </c>
      <c r="L12" s="108">
        <f t="shared" si="7"/>
        <v>0.51073526365022504</v>
      </c>
      <c r="M12" s="109">
        <v>0</v>
      </c>
      <c r="N12" s="110">
        <f t="shared" si="8"/>
        <v>0.51073526365022504</v>
      </c>
      <c r="O12" s="34">
        <v>0</v>
      </c>
      <c r="P12" s="34">
        <v>0</v>
      </c>
      <c r="Q12" s="109">
        <v>0</v>
      </c>
      <c r="R12" s="112">
        <f t="shared" si="2"/>
        <v>0</v>
      </c>
      <c r="S12" s="113">
        <f t="shared" si="9"/>
        <v>1241546</v>
      </c>
      <c r="T12" s="114"/>
      <c r="U12" s="114"/>
      <c r="V12" s="114"/>
    </row>
    <row r="13" spans="1:22" x14ac:dyDescent="0.25">
      <c r="A13" s="104">
        <v>4</v>
      </c>
      <c r="B13" s="105" t="s">
        <v>91</v>
      </c>
      <c r="C13" s="106"/>
      <c r="D13" s="34">
        <v>816000</v>
      </c>
      <c r="E13" s="107">
        <v>0</v>
      </c>
      <c r="F13" s="34">
        <v>0</v>
      </c>
      <c r="G13" s="34">
        <f t="shared" si="3"/>
        <v>816000</v>
      </c>
      <c r="H13" s="108">
        <f t="shared" si="4"/>
        <v>0.33567823917807604</v>
      </c>
      <c r="I13" s="34">
        <f t="shared" si="5"/>
        <v>816000</v>
      </c>
      <c r="J13" s="34">
        <v>0</v>
      </c>
      <c r="K13" s="34">
        <f t="shared" si="6"/>
        <v>816000</v>
      </c>
      <c r="L13" s="108">
        <f t="shared" si="7"/>
        <v>0.33567823917807604</v>
      </c>
      <c r="M13" s="115">
        <v>0</v>
      </c>
      <c r="N13" s="110">
        <f t="shared" si="8"/>
        <v>0.33567823917807604</v>
      </c>
      <c r="O13" s="34">
        <v>0</v>
      </c>
      <c r="P13" s="34">
        <v>0</v>
      </c>
      <c r="Q13" s="115">
        <v>0</v>
      </c>
      <c r="R13" s="112">
        <f t="shared" si="2"/>
        <v>0</v>
      </c>
      <c r="S13" s="113">
        <f t="shared" si="9"/>
        <v>816000</v>
      </c>
      <c r="T13" s="114"/>
      <c r="U13" s="114"/>
      <c r="V13" s="114"/>
    </row>
    <row r="14" spans="1:22" x14ac:dyDescent="0.25">
      <c r="A14" s="104">
        <v>5</v>
      </c>
      <c r="B14" s="105" t="s">
        <v>139</v>
      </c>
      <c r="C14" s="106"/>
      <c r="D14" s="34">
        <f>717086+500</f>
        <v>717586</v>
      </c>
      <c r="E14" s="107">
        <v>0</v>
      </c>
      <c r="F14" s="34">
        <v>0</v>
      </c>
      <c r="G14" s="34">
        <f t="shared" si="3"/>
        <v>717586</v>
      </c>
      <c r="H14" s="108">
        <f t="shared" si="4"/>
        <v>0.29519363350347899</v>
      </c>
      <c r="I14" s="34">
        <f t="shared" si="5"/>
        <v>717586</v>
      </c>
      <c r="J14" s="34">
        <v>0</v>
      </c>
      <c r="K14" s="34">
        <f t="shared" si="6"/>
        <v>717586</v>
      </c>
      <c r="L14" s="108">
        <f t="shared" si="7"/>
        <v>0.29519363350347899</v>
      </c>
      <c r="M14" s="35">
        <v>0</v>
      </c>
      <c r="N14" s="110">
        <f t="shared" si="8"/>
        <v>0.29519363350347899</v>
      </c>
      <c r="O14" s="34">
        <v>0</v>
      </c>
      <c r="P14" s="34">
        <v>0</v>
      </c>
      <c r="Q14" s="111">
        <v>0</v>
      </c>
      <c r="R14" s="112">
        <f t="shared" si="2"/>
        <v>0</v>
      </c>
      <c r="S14" s="113">
        <f t="shared" si="9"/>
        <v>717586</v>
      </c>
      <c r="T14" s="114"/>
      <c r="U14" s="114"/>
      <c r="V14" s="114"/>
    </row>
    <row r="15" spans="1:22" x14ac:dyDescent="0.25">
      <c r="A15" s="104">
        <v>6</v>
      </c>
      <c r="B15" s="105" t="s">
        <v>140</v>
      </c>
      <c r="C15" s="106"/>
      <c r="D15" s="34">
        <f>641086+1000</f>
        <v>642086</v>
      </c>
      <c r="E15" s="107">
        <v>0</v>
      </c>
      <c r="F15" s="34">
        <v>0</v>
      </c>
      <c r="G15" s="34">
        <f t="shared" si="3"/>
        <v>642086</v>
      </c>
      <c r="H15" s="108">
        <f t="shared" si="4"/>
        <v>0.26413516897168399</v>
      </c>
      <c r="I15" s="34">
        <f t="shared" si="5"/>
        <v>642086</v>
      </c>
      <c r="J15" s="34">
        <v>0</v>
      </c>
      <c r="K15" s="34">
        <f t="shared" si="6"/>
        <v>642086</v>
      </c>
      <c r="L15" s="108">
        <f t="shared" si="7"/>
        <v>0.26413516897168399</v>
      </c>
      <c r="M15" s="35">
        <v>0</v>
      </c>
      <c r="N15" s="110">
        <f t="shared" si="8"/>
        <v>0.26413516897168399</v>
      </c>
      <c r="O15" s="34">
        <v>0</v>
      </c>
      <c r="P15" s="34">
        <v>0</v>
      </c>
      <c r="Q15" s="111">
        <v>0</v>
      </c>
      <c r="R15" s="112">
        <f t="shared" si="2"/>
        <v>0</v>
      </c>
      <c r="S15" s="113">
        <f t="shared" si="9"/>
        <v>642086</v>
      </c>
      <c r="T15" s="114"/>
      <c r="U15" s="114"/>
      <c r="V15" s="114"/>
    </row>
    <row r="16" spans="1:22" x14ac:dyDescent="0.25">
      <c r="A16" s="104">
        <v>7</v>
      </c>
      <c r="B16" s="105" t="s">
        <v>141</v>
      </c>
      <c r="C16" s="106"/>
      <c r="D16" s="32">
        <v>563148</v>
      </c>
      <c r="E16" s="107">
        <v>0</v>
      </c>
      <c r="F16" s="34">
        <v>0</v>
      </c>
      <c r="G16" s="34">
        <f t="shared" si="3"/>
        <v>563148</v>
      </c>
      <c r="H16" s="108">
        <f t="shared" si="4"/>
        <v>0.23166241303511662</v>
      </c>
      <c r="I16" s="34">
        <f t="shared" si="5"/>
        <v>563148</v>
      </c>
      <c r="J16" s="34">
        <v>0</v>
      </c>
      <c r="K16" s="34">
        <f t="shared" si="6"/>
        <v>563148</v>
      </c>
      <c r="L16" s="108">
        <f t="shared" si="7"/>
        <v>0.23166241303511662</v>
      </c>
      <c r="M16" s="35">
        <v>0</v>
      </c>
      <c r="N16" s="110">
        <f t="shared" si="8"/>
        <v>0.23166241303511662</v>
      </c>
      <c r="O16" s="34">
        <v>0</v>
      </c>
      <c r="P16" s="34">
        <v>0</v>
      </c>
      <c r="Q16" s="111">
        <v>0</v>
      </c>
      <c r="R16" s="112">
        <f t="shared" si="2"/>
        <v>0</v>
      </c>
      <c r="S16" s="113">
        <f t="shared" si="9"/>
        <v>563148</v>
      </c>
      <c r="T16" s="114"/>
      <c r="U16" s="114"/>
      <c r="V16" s="114"/>
    </row>
    <row r="17" spans="1:22" ht="15" customHeight="1" x14ac:dyDescent="0.25">
      <c r="A17" s="104">
        <v>8</v>
      </c>
      <c r="B17" s="105" t="s">
        <v>92</v>
      </c>
      <c r="C17" s="106"/>
      <c r="D17" s="34">
        <v>400000</v>
      </c>
      <c r="E17" s="107">
        <v>0</v>
      </c>
      <c r="F17" s="34">
        <v>0</v>
      </c>
      <c r="G17" s="34">
        <f t="shared" si="3"/>
        <v>400000</v>
      </c>
      <c r="H17" s="108">
        <f t="shared" si="4"/>
        <v>0.16454815645984119</v>
      </c>
      <c r="I17" s="34">
        <f t="shared" si="5"/>
        <v>400000</v>
      </c>
      <c r="J17" s="34">
        <v>0</v>
      </c>
      <c r="K17" s="34">
        <f t="shared" si="6"/>
        <v>400000</v>
      </c>
      <c r="L17" s="108">
        <f t="shared" si="7"/>
        <v>0.16454815645984119</v>
      </c>
      <c r="M17" s="35">
        <v>0</v>
      </c>
      <c r="N17" s="110">
        <f t="shared" si="8"/>
        <v>0.16454815645984119</v>
      </c>
      <c r="O17" s="34">
        <v>0</v>
      </c>
      <c r="P17" s="34">
        <v>0</v>
      </c>
      <c r="Q17" s="111">
        <v>0</v>
      </c>
      <c r="R17" s="112">
        <f t="shared" si="2"/>
        <v>0</v>
      </c>
      <c r="S17" s="113">
        <f t="shared" si="9"/>
        <v>400000</v>
      </c>
      <c r="T17" s="114"/>
      <c r="U17" s="114"/>
      <c r="V17" s="114"/>
    </row>
    <row r="18" spans="1:22" x14ac:dyDescent="0.25">
      <c r="A18" s="104">
        <v>9</v>
      </c>
      <c r="B18" s="105" t="s">
        <v>142</v>
      </c>
      <c r="C18" s="106"/>
      <c r="D18" s="34">
        <f>948480-267520-316160</f>
        <v>364800</v>
      </c>
      <c r="E18" s="107">
        <v>0</v>
      </c>
      <c r="F18" s="34">
        <v>0</v>
      </c>
      <c r="G18" s="34">
        <f t="shared" si="3"/>
        <v>364800</v>
      </c>
      <c r="H18" s="108">
        <f t="shared" si="4"/>
        <v>0.15006791869137517</v>
      </c>
      <c r="I18" s="34">
        <f t="shared" si="5"/>
        <v>364800</v>
      </c>
      <c r="J18" s="34">
        <v>0</v>
      </c>
      <c r="K18" s="34">
        <f t="shared" si="6"/>
        <v>364800</v>
      </c>
      <c r="L18" s="108">
        <f t="shared" si="7"/>
        <v>0.15006791869137517</v>
      </c>
      <c r="M18" s="35">
        <v>0</v>
      </c>
      <c r="N18" s="110">
        <f t="shared" si="8"/>
        <v>0.15006791869137517</v>
      </c>
      <c r="O18" s="34">
        <v>0</v>
      </c>
      <c r="P18" s="34">
        <v>0</v>
      </c>
      <c r="Q18" s="111">
        <v>0</v>
      </c>
      <c r="R18" s="112">
        <f t="shared" si="2"/>
        <v>0</v>
      </c>
      <c r="S18" s="113">
        <f t="shared" si="9"/>
        <v>364800</v>
      </c>
      <c r="T18" s="114"/>
      <c r="U18" s="114"/>
      <c r="V18" s="114"/>
    </row>
    <row r="19" spans="1:22" x14ac:dyDescent="0.25">
      <c r="A19" s="104">
        <v>10</v>
      </c>
      <c r="B19" s="105" t="s">
        <v>143</v>
      </c>
      <c r="C19" s="106"/>
      <c r="D19" s="34">
        <v>307040</v>
      </c>
      <c r="E19" s="107">
        <v>0</v>
      </c>
      <c r="F19" s="34">
        <v>0</v>
      </c>
      <c r="G19" s="34">
        <f t="shared" si="3"/>
        <v>307040</v>
      </c>
      <c r="H19" s="108">
        <f t="shared" si="4"/>
        <v>0.1263071648985741</v>
      </c>
      <c r="I19" s="34">
        <f t="shared" si="5"/>
        <v>307040</v>
      </c>
      <c r="J19" s="34">
        <v>0</v>
      </c>
      <c r="K19" s="34">
        <f t="shared" si="6"/>
        <v>307040</v>
      </c>
      <c r="L19" s="108">
        <f t="shared" si="7"/>
        <v>0.1263071648985741</v>
      </c>
      <c r="M19" s="35">
        <v>0</v>
      </c>
      <c r="N19" s="110">
        <f t="shared" si="8"/>
        <v>0.1263071648985741</v>
      </c>
      <c r="O19" s="34">
        <v>0</v>
      </c>
      <c r="P19" s="34">
        <v>0</v>
      </c>
      <c r="Q19" s="109">
        <v>0</v>
      </c>
      <c r="R19" s="112">
        <f t="shared" si="2"/>
        <v>0</v>
      </c>
      <c r="S19" s="113">
        <f t="shared" si="9"/>
        <v>307040</v>
      </c>
      <c r="T19" s="114"/>
      <c r="U19" s="114"/>
      <c r="V19" s="114"/>
    </row>
    <row r="20" spans="1:22" x14ac:dyDescent="0.25">
      <c r="A20" s="104">
        <v>11</v>
      </c>
      <c r="B20" s="105" t="s">
        <v>144</v>
      </c>
      <c r="C20" s="106"/>
      <c r="D20" s="34">
        <v>306423</v>
      </c>
      <c r="E20" s="107">
        <v>0</v>
      </c>
      <c r="F20" s="34">
        <v>0</v>
      </c>
      <c r="G20" s="34">
        <f t="shared" si="3"/>
        <v>306423</v>
      </c>
      <c r="H20" s="108">
        <f t="shared" si="4"/>
        <v>0.12605334936723478</v>
      </c>
      <c r="I20" s="34">
        <f t="shared" si="5"/>
        <v>306423</v>
      </c>
      <c r="J20" s="34">
        <v>0</v>
      </c>
      <c r="K20" s="34">
        <f t="shared" si="6"/>
        <v>306423</v>
      </c>
      <c r="L20" s="108">
        <f t="shared" si="7"/>
        <v>0.12605334936723478</v>
      </c>
      <c r="M20" s="35">
        <v>0</v>
      </c>
      <c r="N20" s="110">
        <f t="shared" si="8"/>
        <v>0.12605334936723478</v>
      </c>
      <c r="O20" s="34">
        <v>0</v>
      </c>
      <c r="P20" s="34">
        <v>0</v>
      </c>
      <c r="Q20" s="109">
        <v>0</v>
      </c>
      <c r="R20" s="112">
        <f t="shared" si="2"/>
        <v>0</v>
      </c>
      <c r="S20" s="113">
        <f t="shared" si="9"/>
        <v>306423</v>
      </c>
      <c r="T20" s="114"/>
      <c r="U20" s="114"/>
      <c r="V20" s="114"/>
    </row>
    <row r="21" spans="1:22" x14ac:dyDescent="0.25">
      <c r="A21" s="104">
        <v>12</v>
      </c>
      <c r="B21" s="105" t="s">
        <v>145</v>
      </c>
      <c r="C21" s="106"/>
      <c r="D21" s="34">
        <v>282719</v>
      </c>
      <c r="E21" s="107">
        <v>0</v>
      </c>
      <c r="F21" s="34">
        <v>0</v>
      </c>
      <c r="G21" s="34">
        <f t="shared" si="3"/>
        <v>282719</v>
      </c>
      <c r="H21" s="108">
        <f t="shared" si="4"/>
        <v>0.11630222561542461</v>
      </c>
      <c r="I21" s="34">
        <f t="shared" si="5"/>
        <v>282719</v>
      </c>
      <c r="J21" s="34">
        <v>0</v>
      </c>
      <c r="K21" s="34">
        <f t="shared" si="6"/>
        <v>282719</v>
      </c>
      <c r="L21" s="108">
        <f t="shared" si="7"/>
        <v>0.11630222561542461</v>
      </c>
      <c r="M21" s="35">
        <v>0</v>
      </c>
      <c r="N21" s="110">
        <f t="shared" si="8"/>
        <v>0.11630222561542461</v>
      </c>
      <c r="O21" s="34">
        <v>0</v>
      </c>
      <c r="P21" s="34">
        <v>0</v>
      </c>
      <c r="Q21" s="37">
        <v>0</v>
      </c>
      <c r="R21" s="112">
        <f t="shared" si="2"/>
        <v>0</v>
      </c>
      <c r="S21" s="113">
        <f t="shared" si="9"/>
        <v>282719</v>
      </c>
      <c r="T21" s="114"/>
      <c r="U21" s="114"/>
      <c r="V21" s="114"/>
    </row>
    <row r="22" spans="1:22" x14ac:dyDescent="0.25">
      <c r="A22" s="104">
        <v>13</v>
      </c>
      <c r="B22" s="105" t="s">
        <v>146</v>
      </c>
      <c r="C22" s="106"/>
      <c r="D22" s="34">
        <v>210400</v>
      </c>
      <c r="E22" s="107">
        <v>0</v>
      </c>
      <c r="F22" s="34">
        <v>0</v>
      </c>
      <c r="G22" s="34">
        <f t="shared" si="3"/>
        <v>210400</v>
      </c>
      <c r="H22" s="108">
        <f t="shared" si="4"/>
        <v>8.655233029787647E-2</v>
      </c>
      <c r="I22" s="34">
        <f t="shared" si="5"/>
        <v>210400</v>
      </c>
      <c r="J22" s="34">
        <v>0</v>
      </c>
      <c r="K22" s="34">
        <f t="shared" si="6"/>
        <v>210400</v>
      </c>
      <c r="L22" s="108">
        <f t="shared" si="7"/>
        <v>8.655233029787647E-2</v>
      </c>
      <c r="M22" s="35">
        <v>0</v>
      </c>
      <c r="N22" s="110">
        <f t="shared" si="8"/>
        <v>8.655233029787647E-2</v>
      </c>
      <c r="O22" s="34">
        <v>0</v>
      </c>
      <c r="P22" s="34">
        <v>0</v>
      </c>
      <c r="Q22" s="37">
        <v>0</v>
      </c>
      <c r="R22" s="112">
        <f t="shared" si="2"/>
        <v>0</v>
      </c>
      <c r="S22" s="113">
        <f t="shared" si="9"/>
        <v>210400</v>
      </c>
      <c r="T22" s="114"/>
      <c r="U22" s="114"/>
      <c r="V22" s="114"/>
    </row>
    <row r="23" spans="1:22" x14ac:dyDescent="0.25">
      <c r="A23" s="104">
        <v>14</v>
      </c>
      <c r="B23" s="105" t="s">
        <v>147</v>
      </c>
      <c r="C23" s="106"/>
      <c r="D23" s="34">
        <f>210000-2500-3500+80000</f>
        <v>284000</v>
      </c>
      <c r="E23" s="107">
        <v>0</v>
      </c>
      <c r="F23" s="34">
        <v>0</v>
      </c>
      <c r="G23" s="34">
        <f t="shared" si="3"/>
        <v>284000</v>
      </c>
      <c r="H23" s="108">
        <f t="shared" si="4"/>
        <v>0.11682919108648726</v>
      </c>
      <c r="I23" s="34">
        <f t="shared" si="5"/>
        <v>284000</v>
      </c>
      <c r="J23" s="34">
        <v>0</v>
      </c>
      <c r="K23" s="34">
        <f t="shared" si="6"/>
        <v>284000</v>
      </c>
      <c r="L23" s="108">
        <f t="shared" si="7"/>
        <v>0.11682919108648726</v>
      </c>
      <c r="M23" s="35">
        <v>0</v>
      </c>
      <c r="N23" s="110">
        <f t="shared" si="8"/>
        <v>0.11682919108648726</v>
      </c>
      <c r="O23" s="34">
        <v>0</v>
      </c>
      <c r="P23" s="34">
        <v>0</v>
      </c>
      <c r="Q23" s="37">
        <v>0</v>
      </c>
      <c r="R23" s="112">
        <f t="shared" si="2"/>
        <v>0</v>
      </c>
      <c r="S23" s="113">
        <f t="shared" si="9"/>
        <v>284000</v>
      </c>
      <c r="T23" s="114"/>
      <c r="U23" s="114"/>
      <c r="V23" s="114"/>
    </row>
    <row r="24" spans="1:22" x14ac:dyDescent="0.25">
      <c r="A24" s="104">
        <v>15</v>
      </c>
      <c r="B24" s="105" t="s">
        <v>148</v>
      </c>
      <c r="C24" s="106"/>
      <c r="D24" s="34">
        <v>201640</v>
      </c>
      <c r="E24" s="107">
        <v>0</v>
      </c>
      <c r="F24" s="34">
        <v>0</v>
      </c>
      <c r="G24" s="34">
        <f t="shared" si="3"/>
        <v>201640</v>
      </c>
      <c r="H24" s="108">
        <f t="shared" si="4"/>
        <v>8.2948725671405946E-2</v>
      </c>
      <c r="I24" s="34">
        <f t="shared" si="5"/>
        <v>201640</v>
      </c>
      <c r="J24" s="34">
        <v>0</v>
      </c>
      <c r="K24" s="34">
        <f t="shared" si="6"/>
        <v>201640</v>
      </c>
      <c r="L24" s="108">
        <f t="shared" si="7"/>
        <v>8.2948725671405946E-2</v>
      </c>
      <c r="M24" s="35">
        <v>0</v>
      </c>
      <c r="N24" s="110">
        <f t="shared" si="8"/>
        <v>8.2948725671405946E-2</v>
      </c>
      <c r="O24" s="34">
        <v>0</v>
      </c>
      <c r="P24" s="34">
        <v>0</v>
      </c>
      <c r="Q24" s="37">
        <v>15000</v>
      </c>
      <c r="R24" s="112">
        <f t="shared" si="2"/>
        <v>7.4390001983733383</v>
      </c>
      <c r="S24" s="113">
        <f t="shared" si="9"/>
        <v>201640</v>
      </c>
      <c r="T24" s="114"/>
      <c r="U24" s="114"/>
      <c r="V24" s="114"/>
    </row>
    <row r="25" spans="1:22" x14ac:dyDescent="0.25">
      <c r="A25" s="104">
        <v>16</v>
      </c>
      <c r="B25" s="105" t="s">
        <v>164</v>
      </c>
      <c r="C25" s="106"/>
      <c r="D25" s="34">
        <v>173689</v>
      </c>
      <c r="E25" s="107">
        <v>0</v>
      </c>
      <c r="F25" s="34">
        <v>0</v>
      </c>
      <c r="G25" s="34">
        <f t="shared" si="3"/>
        <v>173689</v>
      </c>
      <c r="H25" s="108">
        <f t="shared" si="4"/>
        <v>7.1450511868383401E-2</v>
      </c>
      <c r="I25" s="34">
        <f t="shared" si="5"/>
        <v>173689</v>
      </c>
      <c r="J25" s="34">
        <v>0</v>
      </c>
      <c r="K25" s="34">
        <f t="shared" si="6"/>
        <v>173689</v>
      </c>
      <c r="L25" s="108">
        <f t="shared" si="7"/>
        <v>7.1450511868383401E-2</v>
      </c>
      <c r="M25" s="35">
        <v>0</v>
      </c>
      <c r="N25" s="110">
        <f t="shared" si="8"/>
        <v>7.1450511868383401E-2</v>
      </c>
      <c r="O25" s="34">
        <v>0</v>
      </c>
      <c r="P25" s="34">
        <v>0</v>
      </c>
      <c r="Q25" s="37">
        <v>0</v>
      </c>
      <c r="R25" s="112">
        <f t="shared" si="2"/>
        <v>0</v>
      </c>
      <c r="S25" s="113">
        <f t="shared" si="9"/>
        <v>173689</v>
      </c>
      <c r="T25" s="114"/>
      <c r="U25" s="114"/>
      <c r="V25" s="114"/>
    </row>
    <row r="26" spans="1:22" x14ac:dyDescent="0.25">
      <c r="A26" s="104">
        <v>17</v>
      </c>
      <c r="B26" s="105" t="s">
        <v>149</v>
      </c>
      <c r="C26" s="106"/>
      <c r="D26" s="34">
        <v>126150</v>
      </c>
      <c r="E26" s="107">
        <v>0</v>
      </c>
      <c r="F26" s="34">
        <v>0</v>
      </c>
      <c r="G26" s="34">
        <f t="shared" si="3"/>
        <v>126150</v>
      </c>
      <c r="H26" s="108">
        <f t="shared" si="4"/>
        <v>5.1894374843522419E-2</v>
      </c>
      <c r="I26" s="34">
        <f t="shared" si="5"/>
        <v>126150</v>
      </c>
      <c r="J26" s="34">
        <v>0</v>
      </c>
      <c r="K26" s="34">
        <f t="shared" si="6"/>
        <v>126150</v>
      </c>
      <c r="L26" s="108">
        <f t="shared" si="7"/>
        <v>5.1894374843522419E-2</v>
      </c>
      <c r="M26" s="35">
        <v>0</v>
      </c>
      <c r="N26" s="110">
        <f t="shared" si="8"/>
        <v>5.1894374843522419E-2</v>
      </c>
      <c r="O26" s="34">
        <v>0</v>
      </c>
      <c r="P26" s="34">
        <v>0</v>
      </c>
      <c r="Q26" s="37">
        <v>0</v>
      </c>
      <c r="R26" s="112">
        <v>0</v>
      </c>
      <c r="S26" s="113">
        <f t="shared" si="9"/>
        <v>126150</v>
      </c>
      <c r="T26" s="114"/>
      <c r="U26" s="114"/>
      <c r="V26" s="114"/>
    </row>
    <row r="27" spans="1:22" x14ac:dyDescent="0.25">
      <c r="A27" s="104">
        <v>18</v>
      </c>
      <c r="B27" s="105" t="s">
        <v>168</v>
      </c>
      <c r="C27" s="106"/>
      <c r="D27" s="34">
        <v>113016</v>
      </c>
      <c r="E27" s="107">
        <v>0</v>
      </c>
      <c r="F27" s="34">
        <v>0</v>
      </c>
      <c r="G27" s="34">
        <f t="shared" si="3"/>
        <v>113016</v>
      </c>
      <c r="H27" s="108">
        <f t="shared" si="4"/>
        <v>4.6491436126163535E-2</v>
      </c>
      <c r="I27" s="34">
        <f t="shared" si="5"/>
        <v>113016</v>
      </c>
      <c r="J27" s="34">
        <v>0</v>
      </c>
      <c r="K27" s="34">
        <f t="shared" si="6"/>
        <v>113016</v>
      </c>
      <c r="L27" s="108">
        <f t="shared" si="7"/>
        <v>4.6491436126163535E-2</v>
      </c>
      <c r="M27" s="35">
        <v>0</v>
      </c>
      <c r="N27" s="110">
        <f t="shared" si="8"/>
        <v>4.6491436126163535E-2</v>
      </c>
      <c r="O27" s="34">
        <v>0</v>
      </c>
      <c r="P27" s="34">
        <v>0</v>
      </c>
      <c r="Q27" s="37">
        <v>0</v>
      </c>
      <c r="R27" s="112">
        <f t="shared" si="2"/>
        <v>0</v>
      </c>
      <c r="S27" s="113">
        <f t="shared" si="9"/>
        <v>113016</v>
      </c>
      <c r="T27" s="114"/>
      <c r="U27" s="114"/>
      <c r="V27" s="114"/>
    </row>
    <row r="28" spans="1:22" x14ac:dyDescent="0.25">
      <c r="A28" s="104">
        <v>19</v>
      </c>
      <c r="B28" s="105" t="s">
        <v>150</v>
      </c>
      <c r="C28" s="106"/>
      <c r="D28" s="34">
        <v>60000</v>
      </c>
      <c r="E28" s="107">
        <v>0</v>
      </c>
      <c r="F28" s="34">
        <v>0</v>
      </c>
      <c r="G28" s="34">
        <f t="shared" si="3"/>
        <v>60000</v>
      </c>
      <c r="H28" s="108">
        <f t="shared" si="4"/>
        <v>2.4682223468976177E-2</v>
      </c>
      <c r="I28" s="34">
        <f t="shared" si="5"/>
        <v>60000</v>
      </c>
      <c r="J28" s="34">
        <v>0</v>
      </c>
      <c r="K28" s="34">
        <f t="shared" si="6"/>
        <v>60000</v>
      </c>
      <c r="L28" s="108">
        <f t="shared" si="7"/>
        <v>2.4682223468976177E-2</v>
      </c>
      <c r="M28" s="35">
        <v>0</v>
      </c>
      <c r="N28" s="110">
        <f t="shared" si="8"/>
        <v>2.4682223468976177E-2</v>
      </c>
      <c r="O28" s="34">
        <v>0</v>
      </c>
      <c r="P28" s="34">
        <v>0</v>
      </c>
      <c r="Q28" s="37">
        <v>0</v>
      </c>
      <c r="R28" s="112">
        <f t="shared" si="2"/>
        <v>0</v>
      </c>
      <c r="S28" s="113">
        <f t="shared" si="9"/>
        <v>60000</v>
      </c>
      <c r="T28" s="114"/>
      <c r="U28" s="114"/>
      <c r="V28" s="114"/>
    </row>
    <row r="29" spans="1:22" x14ac:dyDescent="0.25">
      <c r="A29" s="104">
        <v>20</v>
      </c>
      <c r="B29" s="105" t="s">
        <v>151</v>
      </c>
      <c r="C29" s="106"/>
      <c r="D29" s="34">
        <v>84077</v>
      </c>
      <c r="E29" s="107">
        <v>0</v>
      </c>
      <c r="F29" s="34">
        <v>0</v>
      </c>
      <c r="G29" s="34">
        <f t="shared" si="3"/>
        <v>84077</v>
      </c>
      <c r="H29" s="108">
        <f t="shared" si="4"/>
        <v>3.4586788376685169E-2</v>
      </c>
      <c r="I29" s="34">
        <f t="shared" si="5"/>
        <v>84077</v>
      </c>
      <c r="J29" s="34">
        <v>0</v>
      </c>
      <c r="K29" s="34">
        <f t="shared" si="6"/>
        <v>84077</v>
      </c>
      <c r="L29" s="108">
        <f t="shared" si="7"/>
        <v>3.4586788376685169E-2</v>
      </c>
      <c r="M29" s="35">
        <v>0</v>
      </c>
      <c r="N29" s="110">
        <f t="shared" si="8"/>
        <v>3.4586788376685169E-2</v>
      </c>
      <c r="O29" s="34">
        <v>0</v>
      </c>
      <c r="P29" s="34">
        <v>0</v>
      </c>
      <c r="Q29" s="37">
        <v>0</v>
      </c>
      <c r="R29" s="112">
        <f t="shared" si="2"/>
        <v>0</v>
      </c>
      <c r="S29" s="113">
        <f t="shared" si="9"/>
        <v>84077</v>
      </c>
      <c r="T29" s="114"/>
      <c r="U29" s="114"/>
      <c r="V29" s="114"/>
    </row>
    <row r="30" spans="1:22" x14ac:dyDescent="0.25">
      <c r="A30" s="104">
        <v>21</v>
      </c>
      <c r="B30" s="105" t="s">
        <v>152</v>
      </c>
      <c r="C30" s="106"/>
      <c r="D30" s="34">
        <v>64000</v>
      </c>
      <c r="E30" s="107">
        <v>0</v>
      </c>
      <c r="F30" s="34">
        <v>0</v>
      </c>
      <c r="G30" s="34">
        <f t="shared" si="3"/>
        <v>64000</v>
      </c>
      <c r="H30" s="108">
        <f t="shared" si="4"/>
        <v>2.6327705033574591E-2</v>
      </c>
      <c r="I30" s="34">
        <f t="shared" si="5"/>
        <v>64000</v>
      </c>
      <c r="J30" s="34">
        <v>0</v>
      </c>
      <c r="K30" s="34">
        <f t="shared" si="6"/>
        <v>64000</v>
      </c>
      <c r="L30" s="108">
        <f t="shared" si="7"/>
        <v>2.6327705033574591E-2</v>
      </c>
      <c r="M30" s="35">
        <v>0</v>
      </c>
      <c r="N30" s="110">
        <f t="shared" si="8"/>
        <v>2.6327705033574591E-2</v>
      </c>
      <c r="O30" s="34">
        <v>0</v>
      </c>
      <c r="P30" s="34">
        <v>0</v>
      </c>
      <c r="Q30" s="37">
        <v>0</v>
      </c>
      <c r="R30" s="112">
        <f t="shared" si="2"/>
        <v>0</v>
      </c>
      <c r="S30" s="113">
        <f t="shared" si="9"/>
        <v>64000</v>
      </c>
      <c r="T30" s="114"/>
      <c r="U30" s="114"/>
      <c r="V30" s="114"/>
    </row>
    <row r="31" spans="1:22" x14ac:dyDescent="0.25">
      <c r="A31" s="104">
        <v>22</v>
      </c>
      <c r="B31" s="105" t="s">
        <v>153</v>
      </c>
      <c r="C31" s="106"/>
      <c r="D31" s="34">
        <v>63000</v>
      </c>
      <c r="E31" s="107">
        <v>0</v>
      </c>
      <c r="F31" s="34">
        <v>0</v>
      </c>
      <c r="G31" s="34">
        <f t="shared" si="3"/>
        <v>63000</v>
      </c>
      <c r="H31" s="108">
        <f t="shared" si="4"/>
        <v>2.5916334642424987E-2</v>
      </c>
      <c r="I31" s="34">
        <f t="shared" si="5"/>
        <v>63000</v>
      </c>
      <c r="J31" s="34">
        <v>0</v>
      </c>
      <c r="K31" s="34">
        <f t="shared" si="6"/>
        <v>63000</v>
      </c>
      <c r="L31" s="108">
        <f t="shared" si="7"/>
        <v>2.5916334642424987E-2</v>
      </c>
      <c r="M31" s="35">
        <v>0</v>
      </c>
      <c r="N31" s="110">
        <f t="shared" si="8"/>
        <v>2.5916334642424987E-2</v>
      </c>
      <c r="O31" s="34">
        <v>0</v>
      </c>
      <c r="P31" s="34">
        <v>0</v>
      </c>
      <c r="Q31" s="37">
        <v>0</v>
      </c>
      <c r="R31" s="112">
        <f t="shared" si="2"/>
        <v>0</v>
      </c>
      <c r="S31" s="113">
        <f t="shared" si="9"/>
        <v>63000</v>
      </c>
      <c r="T31" s="114"/>
      <c r="U31" s="114"/>
      <c r="V31" s="114"/>
    </row>
    <row r="32" spans="1:22" x14ac:dyDescent="0.25">
      <c r="A32" s="104">
        <v>23</v>
      </c>
      <c r="B32" s="105" t="s">
        <v>229</v>
      </c>
      <c r="C32" s="106"/>
      <c r="D32" s="34">
        <v>56800</v>
      </c>
      <c r="E32" s="107">
        <v>0</v>
      </c>
      <c r="F32" s="34">
        <v>0</v>
      </c>
      <c r="G32" s="34">
        <f t="shared" si="3"/>
        <v>56800</v>
      </c>
      <c r="H32" s="108">
        <f t="shared" si="4"/>
        <v>2.3365838217297451E-2</v>
      </c>
      <c r="I32" s="34">
        <f t="shared" si="5"/>
        <v>56800</v>
      </c>
      <c r="J32" s="34">
        <v>0</v>
      </c>
      <c r="K32" s="34">
        <f t="shared" si="6"/>
        <v>56800</v>
      </c>
      <c r="L32" s="108">
        <f t="shared" si="7"/>
        <v>2.3365838217297451E-2</v>
      </c>
      <c r="M32" s="35">
        <v>0</v>
      </c>
      <c r="N32" s="110">
        <f t="shared" si="8"/>
        <v>2.3365838217297451E-2</v>
      </c>
      <c r="O32" s="34">
        <v>0</v>
      </c>
      <c r="P32" s="34">
        <v>0</v>
      </c>
      <c r="Q32" s="37">
        <v>0</v>
      </c>
      <c r="R32" s="112">
        <f t="shared" si="2"/>
        <v>0</v>
      </c>
      <c r="S32" s="113">
        <f t="shared" si="9"/>
        <v>56800</v>
      </c>
      <c r="T32" s="114"/>
      <c r="U32" s="114"/>
      <c r="V32" s="114"/>
    </row>
    <row r="33" spans="1:22" x14ac:dyDescent="0.25">
      <c r="A33" s="104">
        <v>24</v>
      </c>
      <c r="B33" s="105" t="s">
        <v>154</v>
      </c>
      <c r="C33" s="106"/>
      <c r="D33" s="34">
        <v>55700</v>
      </c>
      <c r="E33" s="107">
        <v>0</v>
      </c>
      <c r="F33" s="34">
        <v>0</v>
      </c>
      <c r="G33" s="34">
        <f t="shared" si="3"/>
        <v>55700</v>
      </c>
      <c r="H33" s="108">
        <f t="shared" si="4"/>
        <v>2.2913330787032886E-2</v>
      </c>
      <c r="I33" s="34">
        <f t="shared" si="5"/>
        <v>55700</v>
      </c>
      <c r="J33" s="34">
        <v>0</v>
      </c>
      <c r="K33" s="34">
        <f t="shared" si="6"/>
        <v>55700</v>
      </c>
      <c r="L33" s="108">
        <f t="shared" si="7"/>
        <v>2.2913330787032886E-2</v>
      </c>
      <c r="M33" s="35">
        <v>0</v>
      </c>
      <c r="N33" s="110">
        <f t="shared" si="8"/>
        <v>2.2913330787032886E-2</v>
      </c>
      <c r="O33" s="34">
        <v>0</v>
      </c>
      <c r="P33" s="34">
        <v>0</v>
      </c>
      <c r="Q33" s="37">
        <v>0</v>
      </c>
      <c r="R33" s="112">
        <f t="shared" si="2"/>
        <v>0</v>
      </c>
      <c r="S33" s="113">
        <f t="shared" si="9"/>
        <v>55700</v>
      </c>
      <c r="T33" s="114"/>
      <c r="U33" s="114"/>
      <c r="V33" s="114"/>
    </row>
    <row r="34" spans="1:22" x14ac:dyDescent="0.25">
      <c r="A34" s="104">
        <v>25</v>
      </c>
      <c r="B34" s="105" t="s">
        <v>155</v>
      </c>
      <c r="C34" s="106"/>
      <c r="D34" s="34">
        <v>50800</v>
      </c>
      <c r="E34" s="107">
        <v>0</v>
      </c>
      <c r="F34" s="34">
        <v>0</v>
      </c>
      <c r="G34" s="34">
        <f t="shared" si="3"/>
        <v>50800</v>
      </c>
      <c r="H34" s="108">
        <f t="shared" si="4"/>
        <v>2.089761587039983E-2</v>
      </c>
      <c r="I34" s="34">
        <f t="shared" si="5"/>
        <v>50800</v>
      </c>
      <c r="J34" s="34">
        <v>0</v>
      </c>
      <c r="K34" s="34">
        <f t="shared" si="6"/>
        <v>50800</v>
      </c>
      <c r="L34" s="108">
        <f t="shared" si="7"/>
        <v>2.089761587039983E-2</v>
      </c>
      <c r="M34" s="35">
        <v>0</v>
      </c>
      <c r="N34" s="110">
        <f t="shared" si="8"/>
        <v>2.089761587039983E-2</v>
      </c>
      <c r="O34" s="34">
        <v>0</v>
      </c>
      <c r="P34" s="34">
        <v>0</v>
      </c>
      <c r="Q34" s="37">
        <v>0</v>
      </c>
      <c r="R34" s="112">
        <f t="shared" si="2"/>
        <v>0</v>
      </c>
      <c r="S34" s="113">
        <f t="shared" si="9"/>
        <v>50800</v>
      </c>
      <c r="T34" s="114"/>
      <c r="U34" s="114"/>
      <c r="V34" s="114"/>
    </row>
    <row r="35" spans="1:22" x14ac:dyDescent="0.25">
      <c r="A35" s="104">
        <v>26</v>
      </c>
      <c r="B35" s="105" t="s">
        <v>156</v>
      </c>
      <c r="C35" s="106"/>
      <c r="D35" s="34">
        <v>40170</v>
      </c>
      <c r="E35" s="107">
        <v>0</v>
      </c>
      <c r="F35" s="34">
        <v>0</v>
      </c>
      <c r="G35" s="34">
        <f t="shared" si="3"/>
        <v>40170</v>
      </c>
      <c r="H35" s="108">
        <f t="shared" si="4"/>
        <v>1.6524748612479552E-2</v>
      </c>
      <c r="I35" s="34">
        <f t="shared" si="5"/>
        <v>40170</v>
      </c>
      <c r="J35" s="34">
        <v>0</v>
      </c>
      <c r="K35" s="34">
        <f t="shared" si="6"/>
        <v>40170</v>
      </c>
      <c r="L35" s="108">
        <f t="shared" si="7"/>
        <v>1.6524748612479552E-2</v>
      </c>
      <c r="M35" s="35">
        <v>0</v>
      </c>
      <c r="N35" s="110">
        <f t="shared" si="8"/>
        <v>1.6524748612479552E-2</v>
      </c>
      <c r="O35" s="34">
        <v>0</v>
      </c>
      <c r="P35" s="34">
        <v>0</v>
      </c>
      <c r="Q35" s="37">
        <v>0</v>
      </c>
      <c r="R35" s="112">
        <f t="shared" si="2"/>
        <v>0</v>
      </c>
      <c r="S35" s="113">
        <f t="shared" si="9"/>
        <v>40170</v>
      </c>
      <c r="T35" s="114"/>
      <c r="U35" s="114"/>
      <c r="V35" s="114"/>
    </row>
    <row r="36" spans="1:22" x14ac:dyDescent="0.25">
      <c r="A36" s="104">
        <v>27</v>
      </c>
      <c r="B36" s="105" t="s">
        <v>93</v>
      </c>
      <c r="C36" s="106"/>
      <c r="D36" s="34">
        <v>40000</v>
      </c>
      <c r="E36" s="107">
        <v>0</v>
      </c>
      <c r="F36" s="34">
        <v>0</v>
      </c>
      <c r="G36" s="34">
        <f t="shared" si="3"/>
        <v>40000</v>
      </c>
      <c r="H36" s="108">
        <f t="shared" si="4"/>
        <v>1.6454815645984118E-2</v>
      </c>
      <c r="I36" s="34">
        <f t="shared" si="5"/>
        <v>40000</v>
      </c>
      <c r="J36" s="34">
        <v>0</v>
      </c>
      <c r="K36" s="34">
        <f t="shared" si="6"/>
        <v>40000</v>
      </c>
      <c r="L36" s="108">
        <f t="shared" si="7"/>
        <v>1.6454815645984118E-2</v>
      </c>
      <c r="M36" s="35">
        <v>0</v>
      </c>
      <c r="N36" s="110">
        <f t="shared" si="8"/>
        <v>1.6454815645984118E-2</v>
      </c>
      <c r="O36" s="34">
        <v>0</v>
      </c>
      <c r="P36" s="34">
        <v>0</v>
      </c>
      <c r="Q36" s="37">
        <v>0</v>
      </c>
      <c r="R36" s="112">
        <f t="shared" si="2"/>
        <v>0</v>
      </c>
      <c r="S36" s="113">
        <f t="shared" si="9"/>
        <v>40000</v>
      </c>
      <c r="T36" s="114"/>
      <c r="U36" s="114"/>
      <c r="V36" s="114"/>
    </row>
    <row r="37" spans="1:22" x14ac:dyDescent="0.25">
      <c r="A37" s="104">
        <v>28</v>
      </c>
      <c r="B37" s="105" t="s">
        <v>157</v>
      </c>
      <c r="C37" s="106"/>
      <c r="D37" s="34">
        <v>26000</v>
      </c>
      <c r="E37" s="107">
        <v>0</v>
      </c>
      <c r="F37" s="34">
        <v>0</v>
      </c>
      <c r="G37" s="34">
        <f t="shared" si="3"/>
        <v>26000</v>
      </c>
      <c r="H37" s="108">
        <f t="shared" si="4"/>
        <v>1.0695630169889678E-2</v>
      </c>
      <c r="I37" s="34">
        <f t="shared" si="5"/>
        <v>26000</v>
      </c>
      <c r="J37" s="34">
        <v>0</v>
      </c>
      <c r="K37" s="34">
        <f t="shared" si="6"/>
        <v>26000</v>
      </c>
      <c r="L37" s="108">
        <f t="shared" si="7"/>
        <v>1.0695630169889678E-2</v>
      </c>
      <c r="M37" s="35">
        <v>0</v>
      </c>
      <c r="N37" s="110">
        <f t="shared" si="8"/>
        <v>1.0695630169889678E-2</v>
      </c>
      <c r="O37" s="34">
        <v>0</v>
      </c>
      <c r="P37" s="34">
        <v>0</v>
      </c>
      <c r="Q37" s="37">
        <v>0</v>
      </c>
      <c r="R37" s="112">
        <f t="shared" si="2"/>
        <v>0</v>
      </c>
      <c r="S37" s="113">
        <f t="shared" si="9"/>
        <v>26000</v>
      </c>
      <c r="T37" s="114"/>
      <c r="U37" s="114"/>
      <c r="V37" s="114"/>
    </row>
    <row r="38" spans="1:22" x14ac:dyDescent="0.25">
      <c r="A38" s="104">
        <v>29</v>
      </c>
      <c r="B38" s="105" t="s">
        <v>94</v>
      </c>
      <c r="C38" s="106"/>
      <c r="D38" s="34">
        <v>25600</v>
      </c>
      <c r="E38" s="107">
        <v>0</v>
      </c>
      <c r="F38" s="34">
        <v>0</v>
      </c>
      <c r="G38" s="34">
        <f t="shared" si="3"/>
        <v>25600</v>
      </c>
      <c r="H38" s="108">
        <f t="shared" si="4"/>
        <v>1.0531082013429836E-2</v>
      </c>
      <c r="I38" s="34">
        <f t="shared" si="5"/>
        <v>25600</v>
      </c>
      <c r="J38" s="34">
        <v>0</v>
      </c>
      <c r="K38" s="34">
        <f t="shared" si="6"/>
        <v>25600</v>
      </c>
      <c r="L38" s="108">
        <f t="shared" si="7"/>
        <v>1.0531082013429836E-2</v>
      </c>
      <c r="M38" s="35">
        <v>0</v>
      </c>
      <c r="N38" s="110">
        <f t="shared" si="8"/>
        <v>1.0531082013429836E-2</v>
      </c>
      <c r="O38" s="34">
        <v>0</v>
      </c>
      <c r="P38" s="34">
        <v>0</v>
      </c>
      <c r="Q38" s="37">
        <v>0</v>
      </c>
      <c r="R38" s="112">
        <f t="shared" si="2"/>
        <v>0</v>
      </c>
      <c r="S38" s="113">
        <f t="shared" si="9"/>
        <v>25600</v>
      </c>
      <c r="T38" s="114"/>
      <c r="U38" s="114"/>
      <c r="V38" s="114"/>
    </row>
    <row r="39" spans="1:22" x14ac:dyDescent="0.25">
      <c r="A39" s="104">
        <v>30</v>
      </c>
      <c r="B39" s="105" t="s">
        <v>158</v>
      </c>
      <c r="C39" s="106"/>
      <c r="D39" s="34">
        <v>18240</v>
      </c>
      <c r="E39" s="107">
        <v>0</v>
      </c>
      <c r="F39" s="34">
        <v>0</v>
      </c>
      <c r="G39" s="34">
        <f t="shared" si="3"/>
        <v>18240</v>
      </c>
      <c r="H39" s="108">
        <f t="shared" si="4"/>
        <v>7.5033959345687578E-3</v>
      </c>
      <c r="I39" s="34">
        <f t="shared" si="5"/>
        <v>18240</v>
      </c>
      <c r="J39" s="34">
        <v>0</v>
      </c>
      <c r="K39" s="34">
        <f t="shared" si="6"/>
        <v>18240</v>
      </c>
      <c r="L39" s="108">
        <f t="shared" si="7"/>
        <v>7.5033959345687578E-3</v>
      </c>
      <c r="M39" s="35">
        <v>0</v>
      </c>
      <c r="N39" s="110">
        <f t="shared" si="8"/>
        <v>7.5033959345687578E-3</v>
      </c>
      <c r="O39" s="34">
        <v>0</v>
      </c>
      <c r="P39" s="34">
        <v>0</v>
      </c>
      <c r="Q39" s="37">
        <v>0</v>
      </c>
      <c r="R39" s="112">
        <f t="shared" si="2"/>
        <v>0</v>
      </c>
      <c r="S39" s="113">
        <f t="shared" si="9"/>
        <v>18240</v>
      </c>
      <c r="T39" s="114"/>
      <c r="U39" s="114"/>
      <c r="V39" s="114"/>
    </row>
    <row r="40" spans="1:22" x14ac:dyDescent="0.25">
      <c r="A40" s="104">
        <v>31</v>
      </c>
      <c r="B40" s="105" t="s">
        <v>159</v>
      </c>
      <c r="C40" s="106"/>
      <c r="D40" s="34">
        <f>10500-500</f>
        <v>10000</v>
      </c>
      <c r="E40" s="107">
        <v>0</v>
      </c>
      <c r="F40" s="34">
        <v>0</v>
      </c>
      <c r="G40" s="34">
        <f t="shared" si="3"/>
        <v>10000</v>
      </c>
      <c r="H40" s="108">
        <f t="shared" si="4"/>
        <v>4.1137039114960295E-3</v>
      </c>
      <c r="I40" s="34">
        <f t="shared" si="5"/>
        <v>10000</v>
      </c>
      <c r="J40" s="34">
        <v>0</v>
      </c>
      <c r="K40" s="34">
        <f t="shared" si="6"/>
        <v>10000</v>
      </c>
      <c r="L40" s="108">
        <f t="shared" si="7"/>
        <v>4.1137039114960295E-3</v>
      </c>
      <c r="M40" s="35">
        <v>0</v>
      </c>
      <c r="N40" s="110">
        <f t="shared" si="8"/>
        <v>4.1137039114960295E-3</v>
      </c>
      <c r="O40" s="34">
        <v>0</v>
      </c>
      <c r="P40" s="34">
        <v>0</v>
      </c>
      <c r="Q40" s="37">
        <v>0</v>
      </c>
      <c r="R40" s="112">
        <f t="shared" si="2"/>
        <v>0</v>
      </c>
      <c r="S40" s="113">
        <f t="shared" si="9"/>
        <v>10000</v>
      </c>
      <c r="T40" s="114"/>
      <c r="U40" s="114"/>
      <c r="V40" s="114"/>
    </row>
    <row r="41" spans="1:22" x14ac:dyDescent="0.25">
      <c r="A41" s="104">
        <v>32</v>
      </c>
      <c r="B41" s="105" t="s">
        <v>222</v>
      </c>
      <c r="C41" s="106"/>
      <c r="D41" s="34">
        <v>1750</v>
      </c>
      <c r="E41" s="107">
        <v>0</v>
      </c>
      <c r="F41" s="34">
        <v>0</v>
      </c>
      <c r="G41" s="34">
        <f t="shared" si="3"/>
        <v>1750</v>
      </c>
      <c r="H41" s="108">
        <f t="shared" si="4"/>
        <v>7.1989818451180521E-4</v>
      </c>
      <c r="I41" s="34">
        <f t="shared" si="5"/>
        <v>1750</v>
      </c>
      <c r="J41" s="34">
        <v>0</v>
      </c>
      <c r="K41" s="34">
        <f t="shared" si="6"/>
        <v>1750</v>
      </c>
      <c r="L41" s="108">
        <f t="shared" si="7"/>
        <v>7.1989818451180521E-4</v>
      </c>
      <c r="M41" s="35">
        <v>0</v>
      </c>
      <c r="N41" s="110">
        <f t="shared" si="8"/>
        <v>7.1989818451180521E-4</v>
      </c>
      <c r="O41" s="34">
        <v>0</v>
      </c>
      <c r="P41" s="34">
        <v>0</v>
      </c>
      <c r="Q41" s="37">
        <v>0</v>
      </c>
      <c r="R41" s="112">
        <f t="shared" si="2"/>
        <v>0</v>
      </c>
      <c r="S41" s="113">
        <f t="shared" si="9"/>
        <v>1750</v>
      </c>
      <c r="T41" s="114"/>
      <c r="U41" s="114"/>
      <c r="V41" s="114"/>
    </row>
    <row r="42" spans="1:22" x14ac:dyDescent="0.25">
      <c r="A42" s="104">
        <v>33</v>
      </c>
      <c r="B42" s="105" t="s">
        <v>160</v>
      </c>
      <c r="C42" s="106"/>
      <c r="D42" s="34">
        <f>612+100</f>
        <v>712</v>
      </c>
      <c r="E42" s="107">
        <v>0</v>
      </c>
      <c r="F42" s="34">
        <v>0</v>
      </c>
      <c r="G42" s="34">
        <f t="shared" si="3"/>
        <v>712</v>
      </c>
      <c r="H42" s="108">
        <f t="shared" si="4"/>
        <v>2.9289571849851735E-4</v>
      </c>
      <c r="I42" s="34">
        <f t="shared" si="5"/>
        <v>712</v>
      </c>
      <c r="J42" s="34">
        <v>0</v>
      </c>
      <c r="K42" s="34">
        <f t="shared" si="6"/>
        <v>712</v>
      </c>
      <c r="L42" s="108">
        <f t="shared" si="7"/>
        <v>2.9289571849851735E-4</v>
      </c>
      <c r="M42" s="35">
        <v>0</v>
      </c>
      <c r="N42" s="110">
        <f t="shared" si="8"/>
        <v>2.9289571849851735E-4</v>
      </c>
      <c r="O42" s="34">
        <v>0</v>
      </c>
      <c r="P42" s="34">
        <v>0</v>
      </c>
      <c r="Q42" s="37">
        <v>0</v>
      </c>
      <c r="R42" s="112">
        <f t="shared" si="2"/>
        <v>0</v>
      </c>
      <c r="S42" s="113">
        <f t="shared" si="9"/>
        <v>712</v>
      </c>
      <c r="T42" s="114"/>
      <c r="U42" s="114"/>
      <c r="V42" s="114"/>
    </row>
    <row r="43" spans="1:22" x14ac:dyDescent="0.25">
      <c r="A43" s="104">
        <v>34</v>
      </c>
      <c r="B43" s="105" t="s">
        <v>161</v>
      </c>
      <c r="C43" s="106"/>
      <c r="D43" s="34">
        <v>320674</v>
      </c>
      <c r="E43" s="107">
        <v>0</v>
      </c>
      <c r="F43" s="34">
        <v>0</v>
      </c>
      <c r="G43" s="34">
        <f t="shared" si="3"/>
        <v>320674</v>
      </c>
      <c r="H43" s="108">
        <f t="shared" si="4"/>
        <v>0.13191578881150778</v>
      </c>
      <c r="I43" s="34">
        <f t="shared" si="5"/>
        <v>320674</v>
      </c>
      <c r="J43" s="34">
        <v>0</v>
      </c>
      <c r="K43" s="34">
        <f t="shared" si="6"/>
        <v>320674</v>
      </c>
      <c r="L43" s="108">
        <f t="shared" si="7"/>
        <v>0.13191578881150778</v>
      </c>
      <c r="M43" s="35">
        <v>0</v>
      </c>
      <c r="N43" s="110">
        <f t="shared" si="8"/>
        <v>0.13191578881150778</v>
      </c>
      <c r="O43" s="34">
        <v>0</v>
      </c>
      <c r="P43" s="34">
        <v>0</v>
      </c>
      <c r="Q43" s="37">
        <v>0</v>
      </c>
      <c r="R43" s="112">
        <f t="shared" si="2"/>
        <v>0</v>
      </c>
      <c r="S43" s="113">
        <f>K43-374</f>
        <v>320300</v>
      </c>
      <c r="T43" s="114"/>
      <c r="U43" s="114"/>
      <c r="V43" s="114"/>
    </row>
    <row r="44" spans="1:22" x14ac:dyDescent="0.25">
      <c r="A44" s="104">
        <v>35</v>
      </c>
      <c r="B44" s="105" t="s">
        <v>169</v>
      </c>
      <c r="C44" s="106"/>
      <c r="D44" s="34">
        <v>267520</v>
      </c>
      <c r="E44" s="107">
        <v>0</v>
      </c>
      <c r="F44" s="34">
        <v>0</v>
      </c>
      <c r="G44" s="34">
        <f t="shared" ref="G44" si="10">D44</f>
        <v>267520</v>
      </c>
      <c r="H44" s="108">
        <f t="shared" si="4"/>
        <v>0.1100498070403418</v>
      </c>
      <c r="I44" s="34">
        <f t="shared" ref="I44" si="11">G44</f>
        <v>267520</v>
      </c>
      <c r="J44" s="34">
        <v>0</v>
      </c>
      <c r="K44" s="34">
        <f t="shared" ref="K44" si="12">I44</f>
        <v>267520</v>
      </c>
      <c r="L44" s="108">
        <f t="shared" si="7"/>
        <v>0.1100498070403418</v>
      </c>
      <c r="M44" s="35">
        <v>0</v>
      </c>
      <c r="N44" s="110">
        <f t="shared" si="8"/>
        <v>0.1100498070403418</v>
      </c>
      <c r="O44" s="34">
        <v>0</v>
      </c>
      <c r="P44" s="34">
        <v>0</v>
      </c>
      <c r="Q44" s="37">
        <v>0</v>
      </c>
      <c r="R44" s="112">
        <f t="shared" si="2"/>
        <v>0</v>
      </c>
      <c r="S44" s="113">
        <f t="shared" ref="S44" si="13">K44</f>
        <v>267520</v>
      </c>
      <c r="T44" s="114"/>
      <c r="U44" s="114"/>
      <c r="V44" s="114"/>
    </row>
    <row r="45" spans="1:22" x14ac:dyDescent="0.25">
      <c r="A45" s="104">
        <v>36</v>
      </c>
      <c r="B45" s="105" t="s">
        <v>170</v>
      </c>
      <c r="C45" s="106"/>
      <c r="D45" s="34">
        <v>316160</v>
      </c>
      <c r="E45" s="107">
        <v>0</v>
      </c>
      <c r="F45" s="34">
        <v>0</v>
      </c>
      <c r="G45" s="34">
        <f t="shared" si="3"/>
        <v>316160</v>
      </c>
      <c r="H45" s="108">
        <f t="shared" ref="H45" si="14">G45/243089931*100</f>
        <v>0.13005886286585847</v>
      </c>
      <c r="I45" s="34">
        <f t="shared" si="5"/>
        <v>316160</v>
      </c>
      <c r="J45" s="34">
        <v>0</v>
      </c>
      <c r="K45" s="34">
        <f t="shared" si="6"/>
        <v>316160</v>
      </c>
      <c r="L45" s="108">
        <f t="shared" ref="L45" si="15">K45/243089931*100</f>
        <v>0.13005886286585847</v>
      </c>
      <c r="M45" s="35">
        <v>0</v>
      </c>
      <c r="N45" s="110">
        <f t="shared" ref="N45" si="16">K45/243089931*100</f>
        <v>0.13005886286585847</v>
      </c>
      <c r="O45" s="34">
        <v>0</v>
      </c>
      <c r="P45" s="34">
        <v>0</v>
      </c>
      <c r="Q45" s="37">
        <v>0</v>
      </c>
      <c r="R45" s="112">
        <f t="shared" ref="R45" si="17">Q45/G45%</f>
        <v>0</v>
      </c>
      <c r="S45" s="113">
        <f t="shared" si="9"/>
        <v>316160</v>
      </c>
      <c r="T45" s="114"/>
      <c r="U45" s="114"/>
      <c r="V45" s="114"/>
    </row>
    <row r="46" spans="1:22" s="22" customFormat="1" ht="25.5" x14ac:dyDescent="0.25">
      <c r="A46" s="132" t="s">
        <v>55</v>
      </c>
      <c r="B46" s="28" t="s">
        <v>95</v>
      </c>
      <c r="C46" s="95">
        <v>0</v>
      </c>
      <c r="D46" s="95">
        <v>0</v>
      </c>
      <c r="E46" s="95">
        <v>0</v>
      </c>
      <c r="F46" s="95">
        <v>0</v>
      </c>
      <c r="G46" s="95">
        <v>0</v>
      </c>
      <c r="H46" s="116">
        <v>0</v>
      </c>
      <c r="I46" s="95">
        <v>0</v>
      </c>
      <c r="J46" s="95">
        <v>0</v>
      </c>
      <c r="K46" s="95">
        <v>0</v>
      </c>
      <c r="L46" s="116">
        <v>0</v>
      </c>
      <c r="M46" s="95">
        <v>0</v>
      </c>
      <c r="N46" s="117">
        <v>0</v>
      </c>
      <c r="O46" s="95">
        <v>0</v>
      </c>
      <c r="P46" s="95">
        <v>0</v>
      </c>
      <c r="Q46" s="95">
        <v>0</v>
      </c>
      <c r="R46" s="102"/>
      <c r="S46" s="95">
        <v>0</v>
      </c>
      <c r="T46" s="94"/>
      <c r="U46" s="94"/>
      <c r="V46" s="94"/>
    </row>
    <row r="47" spans="1:22" s="22" customFormat="1" x14ac:dyDescent="0.25">
      <c r="A47" s="132" t="s">
        <v>56</v>
      </c>
      <c r="B47" s="28" t="s">
        <v>165</v>
      </c>
      <c r="C47" s="95">
        <v>0</v>
      </c>
      <c r="D47" s="95">
        <v>0</v>
      </c>
      <c r="E47" s="95">
        <v>0</v>
      </c>
      <c r="F47" s="95">
        <v>0</v>
      </c>
      <c r="G47" s="95">
        <v>0</v>
      </c>
      <c r="H47" s="116">
        <v>0</v>
      </c>
      <c r="I47" s="95">
        <v>0</v>
      </c>
      <c r="J47" s="95">
        <v>0</v>
      </c>
      <c r="K47" s="95">
        <v>0</v>
      </c>
      <c r="L47" s="116">
        <v>0</v>
      </c>
      <c r="M47" s="95">
        <v>0</v>
      </c>
      <c r="N47" s="117">
        <v>0</v>
      </c>
      <c r="O47" s="95">
        <v>0</v>
      </c>
      <c r="P47" s="95">
        <v>0</v>
      </c>
      <c r="Q47" s="95">
        <v>0</v>
      </c>
      <c r="R47" s="102"/>
      <c r="S47" s="95">
        <v>0</v>
      </c>
      <c r="T47" s="94"/>
      <c r="U47" s="94"/>
      <c r="V47" s="94"/>
    </row>
    <row r="48" spans="1:22" s="22" customFormat="1" x14ac:dyDescent="0.25">
      <c r="A48" s="132" t="s">
        <v>57</v>
      </c>
      <c r="B48" s="28" t="s">
        <v>96</v>
      </c>
      <c r="C48" s="95">
        <f>C49+C53+C55</f>
        <v>5</v>
      </c>
      <c r="D48" s="95">
        <f t="shared" ref="D48:V48" si="18">D49+D53+D55</f>
        <v>35046199</v>
      </c>
      <c r="E48" s="95">
        <f t="shared" si="18"/>
        <v>0</v>
      </c>
      <c r="F48" s="95">
        <f t="shared" si="18"/>
        <v>0</v>
      </c>
      <c r="G48" s="95">
        <f t="shared" si="18"/>
        <v>35046199</v>
      </c>
      <c r="H48" s="117">
        <f t="shared" si="18"/>
        <v>14.416968590936822</v>
      </c>
      <c r="I48" s="95">
        <f t="shared" si="18"/>
        <v>35046199</v>
      </c>
      <c r="J48" s="95">
        <f t="shared" si="18"/>
        <v>0</v>
      </c>
      <c r="K48" s="95">
        <f t="shared" si="18"/>
        <v>35046199</v>
      </c>
      <c r="L48" s="117">
        <f t="shared" si="18"/>
        <v>14.416968590936822</v>
      </c>
      <c r="M48" s="95">
        <f t="shared" si="18"/>
        <v>0</v>
      </c>
      <c r="N48" s="117">
        <f t="shared" si="18"/>
        <v>14.416968590936822</v>
      </c>
      <c r="O48" s="95">
        <f t="shared" si="18"/>
        <v>0</v>
      </c>
      <c r="P48" s="95">
        <f t="shared" si="18"/>
        <v>0</v>
      </c>
      <c r="Q48" s="95">
        <f t="shared" si="18"/>
        <v>0</v>
      </c>
      <c r="R48" s="95">
        <f t="shared" si="18"/>
        <v>0</v>
      </c>
      <c r="S48" s="95">
        <f t="shared" si="18"/>
        <v>35046199</v>
      </c>
      <c r="T48" s="95">
        <f t="shared" si="18"/>
        <v>0</v>
      </c>
      <c r="U48" s="95">
        <f t="shared" si="18"/>
        <v>0</v>
      </c>
      <c r="V48" s="95">
        <f t="shared" si="18"/>
        <v>0</v>
      </c>
    </row>
    <row r="49" spans="1:22" s="22" customFormat="1" x14ac:dyDescent="0.25">
      <c r="A49" s="132" t="s">
        <v>97</v>
      </c>
      <c r="B49" s="28" t="s">
        <v>98</v>
      </c>
      <c r="C49" s="95">
        <f>SUM(C50:C52)</f>
        <v>3</v>
      </c>
      <c r="D49" s="95">
        <f>D50+D51+D52</f>
        <v>31422089</v>
      </c>
      <c r="E49" s="95">
        <f>SUM(E50:E54)</f>
        <v>0</v>
      </c>
      <c r="F49" s="95">
        <f>SUM(F50:F54)</f>
        <v>0</v>
      </c>
      <c r="G49" s="95">
        <f>G50++G51+G52</f>
        <v>31422089</v>
      </c>
      <c r="H49" s="116">
        <f>SUM(H50+H51+H52)</f>
        <v>12.926117042667634</v>
      </c>
      <c r="I49" s="95">
        <f>I50+I51+I52</f>
        <v>31422089</v>
      </c>
      <c r="J49" s="95">
        <f t="shared" ref="J49" si="19">SUM(J50:J54)</f>
        <v>0</v>
      </c>
      <c r="K49" s="95">
        <f>K50+K51+K52</f>
        <v>31422089</v>
      </c>
      <c r="L49" s="116">
        <f>SUM(L50+L51+L52)</f>
        <v>12.926117042667634</v>
      </c>
      <c r="M49" s="42"/>
      <c r="N49" s="117">
        <f>N50+N51+N52</f>
        <v>12.926117042667634</v>
      </c>
      <c r="O49" s="117">
        <f t="shared" ref="O49:P49" si="20">SUM(O50:O54)</f>
        <v>0</v>
      </c>
      <c r="P49" s="95">
        <f t="shared" si="20"/>
        <v>0</v>
      </c>
      <c r="Q49" s="118">
        <v>0</v>
      </c>
      <c r="R49" s="102">
        <f t="shared" si="2"/>
        <v>0</v>
      </c>
      <c r="S49" s="95">
        <f>SUM(S50:S52)</f>
        <v>31422089</v>
      </c>
      <c r="T49" s="94"/>
      <c r="U49" s="94"/>
      <c r="V49" s="94"/>
    </row>
    <row r="50" spans="1:22" x14ac:dyDescent="0.25">
      <c r="A50" s="133"/>
      <c r="B50" s="119" t="s">
        <v>99</v>
      </c>
      <c r="C50" s="120">
        <v>1</v>
      </c>
      <c r="D50" s="120">
        <v>26995200</v>
      </c>
      <c r="E50" s="34">
        <v>0</v>
      </c>
      <c r="F50" s="34">
        <v>0</v>
      </c>
      <c r="G50" s="121">
        <v>26995200</v>
      </c>
      <c r="H50" s="122">
        <f>G50/243089931*100</f>
        <v>11.105025983161761</v>
      </c>
      <c r="I50" s="120">
        <v>26995200</v>
      </c>
      <c r="J50" s="34">
        <v>0</v>
      </c>
      <c r="K50" s="121">
        <v>26995200</v>
      </c>
      <c r="L50" s="122">
        <f>K50/243089931*100</f>
        <v>11.105025983161761</v>
      </c>
      <c r="M50" s="37"/>
      <c r="N50" s="110">
        <f>K50/243089931*100</f>
        <v>11.105025983161761</v>
      </c>
      <c r="O50" s="34">
        <v>0</v>
      </c>
      <c r="P50" s="34">
        <v>0</v>
      </c>
      <c r="Q50" s="34">
        <v>0</v>
      </c>
      <c r="R50" s="102">
        <f t="shared" si="2"/>
        <v>0</v>
      </c>
      <c r="S50" s="123">
        <f>K50</f>
        <v>26995200</v>
      </c>
      <c r="T50" s="114"/>
      <c r="U50" s="114"/>
      <c r="V50" s="114"/>
    </row>
    <row r="51" spans="1:22" x14ac:dyDescent="0.25">
      <c r="A51" s="133"/>
      <c r="B51" s="119" t="s">
        <v>100</v>
      </c>
      <c r="C51" s="120">
        <v>1</v>
      </c>
      <c r="D51" s="120">
        <v>4026889</v>
      </c>
      <c r="E51" s="34">
        <v>0</v>
      </c>
      <c r="F51" s="34">
        <v>0</v>
      </c>
      <c r="G51" s="121">
        <v>4026889</v>
      </c>
      <c r="H51" s="122">
        <f>G51/243089931*100</f>
        <v>1.6565429030460335</v>
      </c>
      <c r="I51" s="120">
        <v>4026889</v>
      </c>
      <c r="J51" s="34">
        <v>0</v>
      </c>
      <c r="K51" s="121">
        <v>4026889</v>
      </c>
      <c r="L51" s="122">
        <f>K51/243089931*100</f>
        <v>1.6565429030460335</v>
      </c>
      <c r="M51" s="37"/>
      <c r="N51" s="110">
        <f>K51/243089931*100</f>
        <v>1.6565429030460335</v>
      </c>
      <c r="O51" s="34">
        <v>0</v>
      </c>
      <c r="P51" s="34">
        <v>0</v>
      </c>
      <c r="Q51" s="34">
        <v>0</v>
      </c>
      <c r="R51" s="102">
        <f t="shared" ref="R51" si="21">Q51/G51%</f>
        <v>0</v>
      </c>
      <c r="S51" s="123">
        <f>K51</f>
        <v>4026889</v>
      </c>
      <c r="T51" s="114"/>
      <c r="U51" s="114"/>
      <c r="V51" s="114"/>
    </row>
    <row r="52" spans="1:22" ht="25.5" customHeight="1" x14ac:dyDescent="0.25">
      <c r="A52" s="133"/>
      <c r="B52" s="119" t="s">
        <v>223</v>
      </c>
      <c r="C52" s="120">
        <v>1</v>
      </c>
      <c r="D52" s="120">
        <v>400000</v>
      </c>
      <c r="E52" s="34">
        <v>0</v>
      </c>
      <c r="F52" s="34">
        <v>0</v>
      </c>
      <c r="G52" s="121">
        <v>400000</v>
      </c>
      <c r="H52" s="122">
        <f>G52/243089931*100</f>
        <v>0.16454815645984119</v>
      </c>
      <c r="I52" s="121">
        <v>400000</v>
      </c>
      <c r="J52" s="34">
        <v>0</v>
      </c>
      <c r="K52" s="121">
        <v>400000</v>
      </c>
      <c r="L52" s="122">
        <f>K52/243089931*100</f>
        <v>0.16454815645984119</v>
      </c>
      <c r="M52" s="37"/>
      <c r="N52" s="110">
        <f>K52/243089931*100</f>
        <v>0.16454815645984119</v>
      </c>
      <c r="O52" s="34">
        <v>0</v>
      </c>
      <c r="P52" s="34">
        <v>0</v>
      </c>
      <c r="Q52" s="34">
        <v>0</v>
      </c>
      <c r="R52" s="102">
        <f t="shared" si="2"/>
        <v>0</v>
      </c>
      <c r="S52" s="123">
        <f>K52</f>
        <v>400000</v>
      </c>
      <c r="T52" s="114"/>
      <c r="U52" s="114"/>
      <c r="V52" s="114"/>
    </row>
    <row r="53" spans="1:22" s="22" customFormat="1" x14ac:dyDescent="0.25">
      <c r="A53" s="132" t="s">
        <v>101</v>
      </c>
      <c r="B53" s="124" t="s">
        <v>167</v>
      </c>
      <c r="C53" s="125">
        <v>1</v>
      </c>
      <c r="D53" s="125">
        <f>D54</f>
        <v>290624</v>
      </c>
      <c r="E53" s="125">
        <v>0</v>
      </c>
      <c r="F53" s="125">
        <v>0</v>
      </c>
      <c r="G53" s="125">
        <f t="shared" ref="G53:S53" si="22">G54</f>
        <v>290624</v>
      </c>
      <c r="H53" s="116">
        <f t="shared" ref="G53:N55" si="23">H54</f>
        <v>0.11955410855746221</v>
      </c>
      <c r="I53" s="125">
        <f t="shared" si="22"/>
        <v>290624</v>
      </c>
      <c r="J53" s="125">
        <f t="shared" si="22"/>
        <v>0</v>
      </c>
      <c r="K53" s="125">
        <f t="shared" si="22"/>
        <v>290624</v>
      </c>
      <c r="L53" s="116">
        <f t="shared" si="23"/>
        <v>0.11955410855746221</v>
      </c>
      <c r="M53" s="125">
        <f t="shared" si="22"/>
        <v>0</v>
      </c>
      <c r="N53" s="116">
        <f t="shared" si="23"/>
        <v>0.11955410855746221</v>
      </c>
      <c r="O53" s="125">
        <f t="shared" si="22"/>
        <v>0</v>
      </c>
      <c r="P53" s="125">
        <f t="shared" si="22"/>
        <v>0</v>
      </c>
      <c r="Q53" s="125">
        <f t="shared" si="22"/>
        <v>0</v>
      </c>
      <c r="R53" s="125">
        <f t="shared" si="22"/>
        <v>0</v>
      </c>
      <c r="S53" s="125">
        <f t="shared" si="22"/>
        <v>290624</v>
      </c>
      <c r="T53" s="94"/>
      <c r="U53" s="94"/>
      <c r="V53" s="94"/>
    </row>
    <row r="54" spans="1:22" x14ac:dyDescent="0.25">
      <c r="A54" s="133"/>
      <c r="B54" s="119" t="s">
        <v>126</v>
      </c>
      <c r="C54" s="120">
        <v>1</v>
      </c>
      <c r="D54" s="120">
        <v>290624</v>
      </c>
      <c r="E54" s="34">
        <v>0</v>
      </c>
      <c r="F54" s="34">
        <v>0</v>
      </c>
      <c r="G54" s="121">
        <v>290624</v>
      </c>
      <c r="H54" s="122">
        <f>G54/243089931*100</f>
        <v>0.11955410855746221</v>
      </c>
      <c r="I54" s="120">
        <v>290624</v>
      </c>
      <c r="J54" s="34">
        <v>0</v>
      </c>
      <c r="K54" s="121">
        <v>290624</v>
      </c>
      <c r="L54" s="122">
        <f>K54/243089931*100</f>
        <v>0.11955410855746221</v>
      </c>
      <c r="M54" s="37"/>
      <c r="N54" s="110">
        <f>K54/243089931*100</f>
        <v>0.11955410855746221</v>
      </c>
      <c r="O54" s="34">
        <v>0</v>
      </c>
      <c r="P54" s="34">
        <v>0</v>
      </c>
      <c r="Q54" s="34">
        <v>0</v>
      </c>
      <c r="R54" s="102">
        <f t="shared" si="2"/>
        <v>0</v>
      </c>
      <c r="S54" s="123">
        <v>290624</v>
      </c>
      <c r="T54" s="114"/>
      <c r="U54" s="114"/>
      <c r="V54" s="114"/>
    </row>
    <row r="55" spans="1:22" s="22" customFormat="1" x14ac:dyDescent="0.25">
      <c r="A55" s="132" t="s">
        <v>226</v>
      </c>
      <c r="B55" s="28" t="s">
        <v>102</v>
      </c>
      <c r="C55" s="95">
        <f>C56</f>
        <v>1</v>
      </c>
      <c r="D55" s="95">
        <f>D56</f>
        <v>3333486</v>
      </c>
      <c r="E55" s="95">
        <f t="shared" ref="E55:F55" si="24">E56</f>
        <v>0</v>
      </c>
      <c r="F55" s="95">
        <f t="shared" si="24"/>
        <v>0</v>
      </c>
      <c r="G55" s="95">
        <f t="shared" si="23"/>
        <v>3333486</v>
      </c>
      <c r="H55" s="116">
        <f t="shared" si="23"/>
        <v>1.3712974397117255</v>
      </c>
      <c r="I55" s="95">
        <f t="shared" si="23"/>
        <v>3333486</v>
      </c>
      <c r="J55" s="95">
        <f t="shared" si="23"/>
        <v>0</v>
      </c>
      <c r="K55" s="95">
        <f t="shared" ref="K55" si="25">K56</f>
        <v>3333486</v>
      </c>
      <c r="L55" s="116">
        <f t="shared" ref="L55:P55" si="26">L56</f>
        <v>1.3712974397117255</v>
      </c>
      <c r="M55" s="42"/>
      <c r="N55" s="117">
        <f t="shared" si="26"/>
        <v>1.3712974397117255</v>
      </c>
      <c r="O55" s="117">
        <f t="shared" si="26"/>
        <v>0</v>
      </c>
      <c r="P55" s="95">
        <f t="shared" si="26"/>
        <v>0</v>
      </c>
      <c r="Q55" s="95">
        <v>0</v>
      </c>
      <c r="R55" s="102">
        <f t="shared" si="2"/>
        <v>0</v>
      </c>
      <c r="S55" s="95">
        <f t="shared" ref="S55" si="27">S56</f>
        <v>3333486</v>
      </c>
      <c r="T55" s="94"/>
      <c r="U55" s="94"/>
      <c r="V55" s="94"/>
    </row>
    <row r="56" spans="1:22" x14ac:dyDescent="0.25">
      <c r="A56" s="133"/>
      <c r="B56" s="119" t="s">
        <v>109</v>
      </c>
      <c r="C56" s="120">
        <v>1</v>
      </c>
      <c r="D56" s="120">
        <v>3333486</v>
      </c>
      <c r="E56" s="34">
        <v>0</v>
      </c>
      <c r="F56" s="34">
        <v>0</v>
      </c>
      <c r="G56" s="126">
        <v>3333486</v>
      </c>
      <c r="H56" s="127">
        <f>G56/243089931*100</f>
        <v>1.3712974397117255</v>
      </c>
      <c r="I56" s="126">
        <v>3333486</v>
      </c>
      <c r="J56" s="37">
        <v>0</v>
      </c>
      <c r="K56" s="126">
        <v>3333486</v>
      </c>
      <c r="L56" s="127">
        <f>K56/243089931*100</f>
        <v>1.3712974397117255</v>
      </c>
      <c r="M56" s="37"/>
      <c r="N56" s="128">
        <f>K56/243089931*100</f>
        <v>1.3712974397117255</v>
      </c>
      <c r="O56" s="37">
        <v>0</v>
      </c>
      <c r="P56" s="37">
        <v>0</v>
      </c>
      <c r="Q56" s="37">
        <v>0</v>
      </c>
      <c r="R56" s="102">
        <f t="shared" si="2"/>
        <v>0</v>
      </c>
      <c r="S56" s="126">
        <v>3333486</v>
      </c>
      <c r="T56" s="114"/>
      <c r="U56" s="114"/>
      <c r="V56" s="114"/>
    </row>
    <row r="57" spans="1:22" s="22" customFormat="1" x14ac:dyDescent="0.25">
      <c r="A57" s="132"/>
      <c r="B57" s="28" t="s">
        <v>103</v>
      </c>
      <c r="C57" s="95">
        <f t="shared" ref="C57:S57" si="28">SUM(C9,C46,C47,C48)</f>
        <v>41</v>
      </c>
      <c r="D57" s="95">
        <f t="shared" si="28"/>
        <v>74573587</v>
      </c>
      <c r="E57" s="95">
        <f t="shared" si="28"/>
        <v>0</v>
      </c>
      <c r="F57" s="95">
        <f t="shared" si="28"/>
        <v>0</v>
      </c>
      <c r="G57" s="95">
        <f t="shared" si="28"/>
        <v>74573587</v>
      </c>
      <c r="H57" s="117">
        <f t="shared" si="28"/>
        <v>30.677365653618942</v>
      </c>
      <c r="I57" s="95">
        <f t="shared" si="28"/>
        <v>74573587</v>
      </c>
      <c r="J57" s="95">
        <f t="shared" si="28"/>
        <v>0</v>
      </c>
      <c r="K57" s="95">
        <f t="shared" si="28"/>
        <v>74573587</v>
      </c>
      <c r="L57" s="117">
        <f t="shared" si="28"/>
        <v>30.677365653618942</v>
      </c>
      <c r="M57" s="95">
        <f t="shared" si="28"/>
        <v>0</v>
      </c>
      <c r="N57" s="117">
        <f t="shared" si="28"/>
        <v>30.677365653618942</v>
      </c>
      <c r="O57" s="95">
        <f t="shared" si="28"/>
        <v>0</v>
      </c>
      <c r="P57" s="95">
        <f t="shared" si="28"/>
        <v>0</v>
      </c>
      <c r="Q57" s="95">
        <f t="shared" si="28"/>
        <v>5215000</v>
      </c>
      <c r="R57" s="117">
        <f t="shared" si="28"/>
        <v>13.193383787464024</v>
      </c>
      <c r="S57" s="95">
        <f t="shared" si="28"/>
        <v>74573213</v>
      </c>
      <c r="T57" s="94"/>
      <c r="U57" s="94"/>
      <c r="V57" s="94"/>
    </row>
    <row r="58" spans="1:22" x14ac:dyDescent="0.25">
      <c r="A58" s="132">
        <v>2</v>
      </c>
      <c r="B58" s="28" t="s">
        <v>104</v>
      </c>
      <c r="C58" s="126"/>
      <c r="D58" s="120"/>
      <c r="E58" s="34"/>
      <c r="F58" s="34"/>
      <c r="G58" s="126"/>
      <c r="H58" s="127"/>
      <c r="I58" s="126"/>
      <c r="J58" s="37"/>
      <c r="K58" s="126"/>
      <c r="L58" s="127"/>
      <c r="M58" s="37"/>
      <c r="N58" s="128"/>
      <c r="O58" s="37"/>
      <c r="P58" s="37"/>
      <c r="Q58" s="37">
        <v>0</v>
      </c>
      <c r="R58" s="102"/>
      <c r="S58" s="126"/>
      <c r="T58" s="114"/>
      <c r="U58" s="114"/>
      <c r="V58" s="114"/>
    </row>
    <row r="59" spans="1:22" s="22" customFormat="1" ht="25.5" x14ac:dyDescent="0.25">
      <c r="A59" s="132" t="s">
        <v>54</v>
      </c>
      <c r="B59" s="28" t="s">
        <v>105</v>
      </c>
      <c r="C59" s="95">
        <f>SUM(C60:C63)</f>
        <v>4</v>
      </c>
      <c r="D59" s="95">
        <f>SUM(D60:D63)</f>
        <v>3276000</v>
      </c>
      <c r="E59" s="95">
        <f>SUM(E60:E63)</f>
        <v>0</v>
      </c>
      <c r="F59" s="95">
        <f>SUM(F60:F63)</f>
        <v>0</v>
      </c>
      <c r="G59" s="95">
        <f>SUM(G60:G63)</f>
        <v>3276000</v>
      </c>
      <c r="H59" s="116">
        <v>1.35</v>
      </c>
      <c r="I59" s="95">
        <f>SUM(I60:I63)</f>
        <v>3276000</v>
      </c>
      <c r="J59" s="95">
        <f>SUM(J60:J63)</f>
        <v>0</v>
      </c>
      <c r="K59" s="95">
        <f>SUM(K60:K63)</f>
        <v>3276000</v>
      </c>
      <c r="L59" s="116">
        <f>SUM(L60:L63)</f>
        <v>1.3476494014060993</v>
      </c>
      <c r="M59" s="42"/>
      <c r="N59" s="117">
        <f>SUM(N60:N63)</f>
        <v>1.3476494014060993</v>
      </c>
      <c r="O59" s="95">
        <f>SUM(O60:O63)</f>
        <v>0</v>
      </c>
      <c r="P59" s="95">
        <f>SUM(P60:P63)</f>
        <v>0</v>
      </c>
      <c r="Q59" s="95">
        <f>SUM(Q60:Q63)</f>
        <v>0</v>
      </c>
      <c r="R59" s="102">
        <f t="shared" si="2"/>
        <v>0</v>
      </c>
      <c r="S59" s="95">
        <f>SUM(S60:S63)</f>
        <v>3276000</v>
      </c>
      <c r="T59" s="94"/>
      <c r="U59" s="94"/>
      <c r="V59" s="94"/>
    </row>
    <row r="60" spans="1:22" x14ac:dyDescent="0.25">
      <c r="A60" s="133"/>
      <c r="B60" s="27" t="s">
        <v>127</v>
      </c>
      <c r="C60" s="126">
        <v>1</v>
      </c>
      <c r="D60" s="120">
        <v>96000</v>
      </c>
      <c r="E60" s="34">
        <v>0</v>
      </c>
      <c r="F60" s="113">
        <v>0</v>
      </c>
      <c r="G60" s="126">
        <v>96000</v>
      </c>
      <c r="H60" s="127">
        <f>96000/243089931*100</f>
        <v>3.9491557550361885E-2</v>
      </c>
      <c r="I60" s="126">
        <v>96000</v>
      </c>
      <c r="J60" s="37">
        <v>0</v>
      </c>
      <c r="K60" s="126">
        <v>96000</v>
      </c>
      <c r="L60" s="127">
        <f>96000/243089931*100</f>
        <v>3.9491557550361885E-2</v>
      </c>
      <c r="M60" s="37"/>
      <c r="N60" s="128">
        <f>SUM(96000/243089931*100)</f>
        <v>3.9491557550361885E-2</v>
      </c>
      <c r="O60" s="37">
        <v>0</v>
      </c>
      <c r="P60" s="37">
        <v>0</v>
      </c>
      <c r="Q60" s="37">
        <v>0</v>
      </c>
      <c r="R60" s="102">
        <f t="shared" si="2"/>
        <v>0</v>
      </c>
      <c r="S60" s="126">
        <v>96000</v>
      </c>
      <c r="T60" s="114"/>
      <c r="U60" s="114"/>
      <c r="V60" s="114"/>
    </row>
    <row r="61" spans="1:22" x14ac:dyDescent="0.25">
      <c r="A61" s="133"/>
      <c r="B61" s="27" t="s">
        <v>128</v>
      </c>
      <c r="C61" s="126">
        <v>1</v>
      </c>
      <c r="D61" s="126">
        <v>80000</v>
      </c>
      <c r="E61" s="34">
        <v>0</v>
      </c>
      <c r="F61" s="113">
        <v>0</v>
      </c>
      <c r="G61" s="126">
        <v>80000</v>
      </c>
      <c r="H61" s="127">
        <f>SUM(80000/243089931*100)</f>
        <v>3.2909631291968236E-2</v>
      </c>
      <c r="I61" s="126">
        <v>80000</v>
      </c>
      <c r="J61" s="37">
        <v>0</v>
      </c>
      <c r="K61" s="126">
        <v>80000</v>
      </c>
      <c r="L61" s="127">
        <f>SUM(80000/243089931*100)</f>
        <v>3.2909631291968236E-2</v>
      </c>
      <c r="M61" s="37"/>
      <c r="N61" s="128">
        <f>SUM(80000/243089931*100)</f>
        <v>3.2909631291968236E-2</v>
      </c>
      <c r="O61" s="37">
        <v>0</v>
      </c>
      <c r="P61" s="37">
        <v>0</v>
      </c>
      <c r="Q61" s="37">
        <v>0</v>
      </c>
      <c r="R61" s="102">
        <f t="shared" si="2"/>
        <v>0</v>
      </c>
      <c r="S61" s="126">
        <v>80000</v>
      </c>
      <c r="T61" s="114"/>
      <c r="U61" s="114"/>
      <c r="V61" s="114"/>
    </row>
    <row r="62" spans="1:22" x14ac:dyDescent="0.25">
      <c r="A62" s="133"/>
      <c r="B62" s="27" t="s">
        <v>110</v>
      </c>
      <c r="C62" s="126">
        <v>1</v>
      </c>
      <c r="D62" s="120">
        <v>1550000</v>
      </c>
      <c r="E62" s="34">
        <v>0</v>
      </c>
      <c r="F62" s="113">
        <v>0</v>
      </c>
      <c r="G62" s="126">
        <v>1550000</v>
      </c>
      <c r="H62" s="127">
        <f>SUM(1550000/243089931*100)</f>
        <v>0.6376241062818846</v>
      </c>
      <c r="I62" s="126">
        <v>1550000</v>
      </c>
      <c r="J62" s="37">
        <v>0</v>
      </c>
      <c r="K62" s="126">
        <v>1550000</v>
      </c>
      <c r="L62" s="127">
        <f>SUM(1550000/243089931*100)</f>
        <v>0.6376241062818846</v>
      </c>
      <c r="M62" s="37"/>
      <c r="N62" s="128">
        <f>SUM(1550000/243089931*100)</f>
        <v>0.6376241062818846</v>
      </c>
      <c r="O62" s="37">
        <v>0</v>
      </c>
      <c r="P62" s="37">
        <v>0</v>
      </c>
      <c r="Q62" s="37">
        <v>0</v>
      </c>
      <c r="R62" s="102">
        <f t="shared" si="2"/>
        <v>0</v>
      </c>
      <c r="S62" s="126">
        <v>1550000</v>
      </c>
      <c r="T62" s="114"/>
      <c r="U62" s="114"/>
      <c r="V62" s="114"/>
    </row>
    <row r="63" spans="1:22" ht="15" customHeight="1" x14ac:dyDescent="0.25">
      <c r="A63" s="133"/>
      <c r="B63" s="27" t="s">
        <v>129</v>
      </c>
      <c r="C63" s="126">
        <v>1</v>
      </c>
      <c r="D63" s="120">
        <v>1550000</v>
      </c>
      <c r="E63" s="34">
        <v>0</v>
      </c>
      <c r="F63" s="113">
        <v>0</v>
      </c>
      <c r="G63" s="106">
        <v>1550000</v>
      </c>
      <c r="H63" s="127">
        <f>SUM(1550000/243089931*100)</f>
        <v>0.6376241062818846</v>
      </c>
      <c r="I63" s="106">
        <v>1550000</v>
      </c>
      <c r="J63" s="29">
        <v>0</v>
      </c>
      <c r="K63" s="106">
        <v>1550000</v>
      </c>
      <c r="L63" s="127">
        <f>SUM(1550000/243089931*100)</f>
        <v>0.6376241062818846</v>
      </c>
      <c r="M63" s="29"/>
      <c r="N63" s="128">
        <f>SUM(1550000/243089931*100)</f>
        <v>0.6376241062818846</v>
      </c>
      <c r="O63" s="29">
        <v>0</v>
      </c>
      <c r="P63" s="29">
        <v>0</v>
      </c>
      <c r="Q63" s="29">
        <v>0</v>
      </c>
      <c r="R63" s="102">
        <f t="shared" si="2"/>
        <v>0</v>
      </c>
      <c r="S63" s="106">
        <v>1550000</v>
      </c>
      <c r="T63" s="114"/>
      <c r="U63" s="114"/>
      <c r="V63" s="114"/>
    </row>
    <row r="64" spans="1:22" s="22" customFormat="1" x14ac:dyDescent="0.25">
      <c r="A64" s="132" t="s">
        <v>55</v>
      </c>
      <c r="B64" s="28" t="s">
        <v>58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116">
        <v>0</v>
      </c>
      <c r="I64" s="95">
        <v>0</v>
      </c>
      <c r="J64" s="95">
        <v>0</v>
      </c>
      <c r="K64" s="95">
        <v>0</v>
      </c>
      <c r="L64" s="116">
        <v>0</v>
      </c>
      <c r="M64" s="95">
        <v>0</v>
      </c>
      <c r="N64" s="117">
        <v>0</v>
      </c>
      <c r="O64" s="95">
        <v>0</v>
      </c>
      <c r="P64" s="95">
        <v>0</v>
      </c>
      <c r="Q64" s="95">
        <v>0</v>
      </c>
      <c r="R64" s="102"/>
      <c r="S64" s="95">
        <v>0</v>
      </c>
      <c r="T64" s="94"/>
      <c r="U64" s="94"/>
      <c r="V64" s="94"/>
    </row>
    <row r="65" spans="1:22" s="22" customFormat="1" x14ac:dyDescent="0.25">
      <c r="A65" s="132" t="s">
        <v>56</v>
      </c>
      <c r="B65" s="28" t="s">
        <v>59</v>
      </c>
      <c r="C65" s="95">
        <v>0</v>
      </c>
      <c r="D65" s="95">
        <v>0</v>
      </c>
      <c r="E65" s="95">
        <v>0</v>
      </c>
      <c r="F65" s="95">
        <v>0</v>
      </c>
      <c r="G65" s="95">
        <v>0</v>
      </c>
      <c r="H65" s="116">
        <v>0</v>
      </c>
      <c r="I65" s="95">
        <v>0</v>
      </c>
      <c r="J65" s="95">
        <v>0</v>
      </c>
      <c r="K65" s="95">
        <v>0</v>
      </c>
      <c r="L65" s="116">
        <v>0</v>
      </c>
      <c r="M65" s="95">
        <v>0</v>
      </c>
      <c r="N65" s="117">
        <v>0</v>
      </c>
      <c r="O65" s="95">
        <v>0</v>
      </c>
      <c r="P65" s="95">
        <v>0</v>
      </c>
      <c r="Q65" s="95">
        <v>0</v>
      </c>
      <c r="R65" s="102"/>
      <c r="S65" s="95">
        <v>0</v>
      </c>
      <c r="T65" s="94"/>
      <c r="U65" s="94"/>
      <c r="V65" s="94"/>
    </row>
    <row r="66" spans="1:22" s="22" customFormat="1" x14ac:dyDescent="0.25">
      <c r="A66" s="132" t="s">
        <v>57</v>
      </c>
      <c r="B66" s="28" t="s">
        <v>60</v>
      </c>
      <c r="C66" s="95">
        <v>0</v>
      </c>
      <c r="D66" s="95">
        <v>0</v>
      </c>
      <c r="E66" s="95">
        <v>0</v>
      </c>
      <c r="F66" s="95">
        <v>0</v>
      </c>
      <c r="G66" s="95">
        <v>0</v>
      </c>
      <c r="H66" s="116">
        <v>0</v>
      </c>
      <c r="I66" s="95">
        <v>0</v>
      </c>
      <c r="J66" s="95">
        <v>0</v>
      </c>
      <c r="K66" s="95">
        <v>0</v>
      </c>
      <c r="L66" s="116">
        <v>0</v>
      </c>
      <c r="M66" s="95">
        <v>0</v>
      </c>
      <c r="N66" s="117">
        <v>0</v>
      </c>
      <c r="O66" s="95">
        <v>0</v>
      </c>
      <c r="P66" s="95">
        <v>0</v>
      </c>
      <c r="Q66" s="95">
        <v>0</v>
      </c>
      <c r="R66" s="102"/>
      <c r="S66" s="95">
        <v>0</v>
      </c>
      <c r="T66" s="94"/>
      <c r="U66" s="94"/>
      <c r="V66" s="94"/>
    </row>
    <row r="67" spans="1:22" s="22" customFormat="1" x14ac:dyDescent="0.25">
      <c r="A67" s="132" t="s">
        <v>61</v>
      </c>
      <c r="B67" s="28" t="s">
        <v>96</v>
      </c>
      <c r="C67" s="95"/>
      <c r="D67" s="125"/>
      <c r="E67" s="129"/>
      <c r="F67" s="129"/>
      <c r="G67" s="95"/>
      <c r="H67" s="116"/>
      <c r="I67" s="95"/>
      <c r="J67" s="42"/>
      <c r="K67" s="95"/>
      <c r="L67" s="116"/>
      <c r="M67" s="42"/>
      <c r="N67" s="117"/>
      <c r="O67" s="42"/>
      <c r="P67" s="42"/>
      <c r="Q67" s="42"/>
      <c r="R67" s="102"/>
      <c r="S67" s="95"/>
      <c r="T67" s="94"/>
      <c r="U67" s="94"/>
      <c r="V67" s="94"/>
    </row>
    <row r="68" spans="1:22" s="22" customFormat="1" x14ac:dyDescent="0.25">
      <c r="A68" s="132" t="s">
        <v>106</v>
      </c>
      <c r="B68" s="28" t="s">
        <v>98</v>
      </c>
      <c r="C68" s="95">
        <f t="shared" ref="C68" si="29">C69</f>
        <v>1</v>
      </c>
      <c r="D68" s="95">
        <f t="shared" ref="D68" si="30">D69</f>
        <v>53990400</v>
      </c>
      <c r="E68" s="95">
        <f t="shared" ref="E68:G68" si="31">E69</f>
        <v>0</v>
      </c>
      <c r="F68" s="95">
        <f t="shared" si="31"/>
        <v>0</v>
      </c>
      <c r="G68" s="95">
        <f t="shared" si="31"/>
        <v>53990400</v>
      </c>
      <c r="H68" s="116">
        <v>22.21</v>
      </c>
      <c r="I68" s="95">
        <f>I69</f>
        <v>53990400</v>
      </c>
      <c r="J68" s="95" t="str">
        <f>J69</f>
        <v>-</v>
      </c>
      <c r="K68" s="95">
        <f t="shared" ref="K68:N68" si="32">K69</f>
        <v>53990400</v>
      </c>
      <c r="L68" s="116">
        <f t="shared" si="32"/>
        <v>22.210051966323523</v>
      </c>
      <c r="M68" s="42"/>
      <c r="N68" s="117">
        <f t="shared" si="32"/>
        <v>22.210051966323523</v>
      </c>
      <c r="O68" s="95"/>
      <c r="P68" s="95">
        <v>0</v>
      </c>
      <c r="Q68" s="95">
        <v>0</v>
      </c>
      <c r="R68" s="102">
        <f t="shared" si="2"/>
        <v>0</v>
      </c>
      <c r="S68" s="95">
        <f t="shared" ref="S68" si="33">S69</f>
        <v>53990400</v>
      </c>
      <c r="T68" s="94"/>
      <c r="U68" s="94"/>
      <c r="V68" s="94"/>
    </row>
    <row r="69" spans="1:22" x14ac:dyDescent="0.25">
      <c r="A69" s="133"/>
      <c r="B69" s="27" t="s">
        <v>111</v>
      </c>
      <c r="C69" s="126">
        <v>1</v>
      </c>
      <c r="D69" s="120">
        <v>53990400</v>
      </c>
      <c r="E69" s="34">
        <v>0</v>
      </c>
      <c r="F69" s="34">
        <v>0</v>
      </c>
      <c r="G69" s="126">
        <v>53990400</v>
      </c>
      <c r="H69" s="130">
        <f>SUM(53990400/243089931*100)</f>
        <v>22.210051966323523</v>
      </c>
      <c r="I69" s="126">
        <v>53990400</v>
      </c>
      <c r="J69" s="131" t="s">
        <v>162</v>
      </c>
      <c r="K69" s="126">
        <v>53990400</v>
      </c>
      <c r="L69" s="127">
        <f>K69/243089931*100</f>
        <v>22.210051966323523</v>
      </c>
      <c r="M69" s="37"/>
      <c r="N69" s="128">
        <f>K69/243089931*100</f>
        <v>22.210051966323523</v>
      </c>
      <c r="O69" s="95"/>
      <c r="P69" s="95">
        <v>0</v>
      </c>
      <c r="Q69" s="95">
        <v>0</v>
      </c>
      <c r="R69" s="102">
        <f t="shared" si="2"/>
        <v>0</v>
      </c>
      <c r="S69" s="126">
        <v>53990400</v>
      </c>
      <c r="T69" s="114"/>
      <c r="U69" s="114"/>
      <c r="V69" s="114"/>
    </row>
    <row r="70" spans="1:22" s="22" customFormat="1" x14ac:dyDescent="0.25">
      <c r="A70" s="132"/>
      <c r="B70" s="28" t="s">
        <v>107</v>
      </c>
      <c r="C70" s="95">
        <f t="shared" ref="C70:L70" si="34">SUM(C68,C66,C65,C64,C59)</f>
        <v>5</v>
      </c>
      <c r="D70" s="95">
        <f t="shared" si="34"/>
        <v>57266400</v>
      </c>
      <c r="E70" s="95">
        <f t="shared" si="34"/>
        <v>0</v>
      </c>
      <c r="F70" s="95">
        <f t="shared" si="34"/>
        <v>0</v>
      </c>
      <c r="G70" s="95">
        <f t="shared" si="34"/>
        <v>57266400</v>
      </c>
      <c r="H70" s="116">
        <f t="shared" si="34"/>
        <v>23.560000000000002</v>
      </c>
      <c r="I70" s="95">
        <f t="shared" si="34"/>
        <v>57266400</v>
      </c>
      <c r="J70" s="95">
        <f t="shared" si="34"/>
        <v>0</v>
      </c>
      <c r="K70" s="95">
        <f t="shared" si="34"/>
        <v>57266400</v>
      </c>
      <c r="L70" s="116">
        <f t="shared" si="34"/>
        <v>23.557701367729621</v>
      </c>
      <c r="M70" s="42"/>
      <c r="N70" s="117">
        <f>SUM(N68,N66,N65,N64,N59)</f>
        <v>23.557701367729621</v>
      </c>
      <c r="O70" s="95"/>
      <c r="P70" s="95">
        <v>0</v>
      </c>
      <c r="Q70" s="95">
        <v>0</v>
      </c>
      <c r="R70" s="102">
        <f t="shared" si="2"/>
        <v>0</v>
      </c>
      <c r="S70" s="95">
        <f>SUM(S68,S66,S65,S64,S59)</f>
        <v>57266400</v>
      </c>
      <c r="T70" s="94"/>
      <c r="U70" s="94"/>
      <c r="V70" s="94"/>
    </row>
    <row r="71" spans="1:22" s="22" customFormat="1" ht="25.5" x14ac:dyDescent="0.25">
      <c r="A71" s="132"/>
      <c r="B71" s="28" t="s">
        <v>108</v>
      </c>
      <c r="C71" s="95">
        <f t="shared" ref="C71:L71" si="35">C70+C57</f>
        <v>46</v>
      </c>
      <c r="D71" s="95">
        <f t="shared" si="35"/>
        <v>131839987</v>
      </c>
      <c r="E71" s="95">
        <f t="shared" si="35"/>
        <v>0</v>
      </c>
      <c r="F71" s="95">
        <f t="shared" si="35"/>
        <v>0</v>
      </c>
      <c r="G71" s="95">
        <f t="shared" si="35"/>
        <v>131839987</v>
      </c>
      <c r="H71" s="116">
        <f t="shared" si="35"/>
        <v>54.237365653618944</v>
      </c>
      <c r="I71" s="95">
        <f t="shared" si="35"/>
        <v>131839987</v>
      </c>
      <c r="J71" s="95">
        <f t="shared" si="35"/>
        <v>0</v>
      </c>
      <c r="K71" s="95">
        <f t="shared" si="35"/>
        <v>131839987</v>
      </c>
      <c r="L71" s="116">
        <f t="shared" si="35"/>
        <v>54.235067021348563</v>
      </c>
      <c r="M71" s="42"/>
      <c r="N71" s="117">
        <f>N70+N57</f>
        <v>54.235067021348563</v>
      </c>
      <c r="O71" s="95">
        <f>O70+O57</f>
        <v>0</v>
      </c>
      <c r="P71" s="95">
        <f>P70+P57</f>
        <v>0</v>
      </c>
      <c r="Q71" s="95">
        <f>Q70+Q57</f>
        <v>5215000</v>
      </c>
      <c r="R71" s="102">
        <f t="shared" si="2"/>
        <v>3.9555525745007847</v>
      </c>
      <c r="S71" s="95">
        <f>S70+S57</f>
        <v>131839613</v>
      </c>
      <c r="T71" s="94"/>
      <c r="U71" s="94"/>
      <c r="V71" s="94"/>
    </row>
    <row r="74" spans="1:22" x14ac:dyDescent="0.25">
      <c r="D74" s="13"/>
    </row>
  </sheetData>
  <sheetProtection formatCells="0" selectLockedCells="1" sort="0" autoFilter="0" pivotTables="0"/>
  <mergeCells count="26"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  <mergeCell ref="S5:S7"/>
    <mergeCell ref="A5:A7"/>
    <mergeCell ref="Q5:R5"/>
    <mergeCell ref="H5:H7"/>
    <mergeCell ref="I5:L5"/>
    <mergeCell ref="M5:M7"/>
    <mergeCell ref="O5:P5"/>
    <mergeCell ref="I6:K6"/>
    <mergeCell ref="L6:L7"/>
    <mergeCell ref="O6:O7"/>
    <mergeCell ref="Q6:Q7"/>
    <mergeCell ref="R6:R7"/>
  </mergeCells>
  <dataValidations disablePrompts="1" count="5">
    <dataValidation operator="greaterThan" allowBlank="1" showInputMessage="1" showErrorMessage="1" sqref="C14:C18 C9:C11"/>
    <dataValidation type="whole" operator="greaterThanOrEqual" allowBlank="1" showInputMessage="1" showErrorMessage="1" sqref="D69:F69 D67:F67 D58:F58 E54:F54 I54:J54 C56:F56 O53:S53 D60 D62:D63 E60:E63 C51:D54 E51:F52 D10:D17 O54:P54 E53:G53 I53:K53 M53 I50:I51 O50:P52 C50:F50 J50:J52 I10:K45 O10:P45 F10:G45 D19:D45">
      <formula1>0</formula1>
    </dataValidation>
    <dataValidation type="whole" operator="lessThanOrEqual" allowBlank="1" showInputMessage="1" showErrorMessage="1" sqref="Q54 Q50:Q52">
      <formula1>#REF!</formula1>
    </dataValidation>
    <dataValidation type="whole" operator="lessThanOrEqual" allowBlank="1" showInputMessage="1" showErrorMessage="1" sqref="D18">
      <formula1>XET18</formula1>
    </dataValidation>
    <dataValidation type="whole" operator="lessThanOrEqual" allowBlank="1" showInputMessage="1" showErrorMessage="1" sqref="S54 S50:S52">
      <formula1>D50</formula1>
    </dataValidation>
  </dataValidations>
  <pageMargins left="0.25" right="0.25" top="0.75" bottom="0.75" header="0.3" footer="0.3"/>
  <pageSetup paperSize="9" scale="54" fitToHeight="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D10" sqref="D10"/>
    </sheetView>
  </sheetViews>
  <sheetFormatPr defaultRowHeight="15" x14ac:dyDescent="0.25"/>
  <cols>
    <col min="1" max="1" width="6.7109375" style="47" bestFit="1" customWidth="1"/>
    <col min="2" max="2" width="30.28515625" style="47" customWidth="1"/>
    <col min="3" max="3" width="11" style="47" customWidth="1"/>
    <col min="4" max="4" width="11.5703125" style="47" bestFit="1" customWidth="1"/>
    <col min="5" max="5" width="9" style="47" bestFit="1" customWidth="1"/>
    <col min="6" max="6" width="9.28515625" style="47" bestFit="1" customWidth="1"/>
    <col min="7" max="7" width="11.5703125" style="47" bestFit="1" customWidth="1"/>
    <col min="8" max="8" width="12" style="50" bestFit="1" customWidth="1"/>
    <col min="9" max="9" width="11.5703125" style="47" bestFit="1" customWidth="1"/>
    <col min="10" max="10" width="5.140625" style="47" customWidth="1"/>
    <col min="11" max="11" width="11.5703125" style="47" bestFit="1" customWidth="1"/>
    <col min="12" max="12" width="9.140625" style="50"/>
    <col min="13" max="13" width="10.5703125" style="47" customWidth="1"/>
    <col min="14" max="14" width="15.28515625" style="50" customWidth="1"/>
    <col min="15" max="15" width="3.5703125" style="47" bestFit="1" customWidth="1"/>
    <col min="16" max="16" width="8.85546875" style="47" bestFit="1" customWidth="1"/>
    <col min="17" max="17" width="3.5703125" style="47" bestFit="1" customWidth="1"/>
    <col min="18" max="18" width="12.140625" style="50" customWidth="1"/>
    <col min="19" max="19" width="12.5703125" style="47" bestFit="1" customWidth="1"/>
    <col min="20" max="20" width="12.28515625" style="47" customWidth="1"/>
    <col min="21" max="21" width="12.5703125" style="47" customWidth="1"/>
    <col min="22" max="22" width="12.7109375" style="47" customWidth="1"/>
    <col min="23" max="16384" width="9.140625" style="47"/>
  </cols>
  <sheetData>
    <row r="1" spans="1:22" x14ac:dyDescent="0.25">
      <c r="A1" s="175" t="s">
        <v>62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2" x14ac:dyDescent="0.25">
      <c r="A2" s="177" t="s">
        <v>220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5">
      <c r="A3" s="179" t="s">
        <v>221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1:22" x14ac:dyDescent="0.25">
      <c r="A4" s="181" t="s">
        <v>51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2" s="48" customFormat="1" ht="70.5" customHeight="1" x14ac:dyDescent="0.2">
      <c r="A5" s="158"/>
      <c r="B5" s="158" t="s">
        <v>73</v>
      </c>
      <c r="C5" s="158" t="s">
        <v>75</v>
      </c>
      <c r="D5" s="158" t="s">
        <v>4</v>
      </c>
      <c r="E5" s="158" t="s">
        <v>76</v>
      </c>
      <c r="F5" s="158" t="s">
        <v>77</v>
      </c>
      <c r="G5" s="158" t="s">
        <v>78</v>
      </c>
      <c r="H5" s="172" t="s">
        <v>79</v>
      </c>
      <c r="I5" s="158" t="s">
        <v>52</v>
      </c>
      <c r="J5" s="158"/>
      <c r="K5" s="158"/>
      <c r="L5" s="158"/>
      <c r="M5" s="158" t="s">
        <v>80</v>
      </c>
      <c r="N5" s="172" t="s">
        <v>81</v>
      </c>
      <c r="O5" s="158" t="s">
        <v>14</v>
      </c>
      <c r="P5" s="158"/>
      <c r="Q5" s="158" t="s">
        <v>15</v>
      </c>
      <c r="R5" s="158"/>
      <c r="S5" s="158" t="s">
        <v>82</v>
      </c>
      <c r="T5" s="174" t="s">
        <v>215</v>
      </c>
      <c r="U5" s="174"/>
      <c r="V5" s="174"/>
    </row>
    <row r="6" spans="1:22" s="48" customFormat="1" x14ac:dyDescent="0.2">
      <c r="A6" s="158"/>
      <c r="B6" s="158"/>
      <c r="C6" s="158"/>
      <c r="D6" s="158"/>
      <c r="E6" s="158"/>
      <c r="F6" s="158"/>
      <c r="G6" s="158"/>
      <c r="H6" s="172"/>
      <c r="I6" s="158" t="s">
        <v>83</v>
      </c>
      <c r="J6" s="158"/>
      <c r="K6" s="158"/>
      <c r="L6" s="172" t="s">
        <v>84</v>
      </c>
      <c r="M6" s="158"/>
      <c r="N6" s="172"/>
      <c r="O6" s="158" t="s">
        <v>85</v>
      </c>
      <c r="P6" s="160" t="s">
        <v>23</v>
      </c>
      <c r="Q6" s="158" t="s">
        <v>112</v>
      </c>
      <c r="R6" s="172" t="s">
        <v>113</v>
      </c>
      <c r="S6" s="158"/>
      <c r="T6" s="174" t="s">
        <v>216</v>
      </c>
      <c r="U6" s="174"/>
      <c r="V6" s="174"/>
    </row>
    <row r="7" spans="1:22" s="48" customFormat="1" ht="66.75" customHeight="1" x14ac:dyDescent="0.2">
      <c r="A7" s="158"/>
      <c r="B7" s="158"/>
      <c r="C7" s="158"/>
      <c r="D7" s="158"/>
      <c r="E7" s="158"/>
      <c r="F7" s="158"/>
      <c r="G7" s="158"/>
      <c r="H7" s="172"/>
      <c r="I7" s="62" t="s">
        <v>87</v>
      </c>
      <c r="J7" s="62" t="s">
        <v>88</v>
      </c>
      <c r="K7" s="62" t="s">
        <v>21</v>
      </c>
      <c r="L7" s="172"/>
      <c r="M7" s="158"/>
      <c r="N7" s="172"/>
      <c r="O7" s="158"/>
      <c r="P7" s="160"/>
      <c r="Q7" s="158"/>
      <c r="R7" s="172"/>
      <c r="S7" s="158"/>
      <c r="T7" s="69" t="s">
        <v>217</v>
      </c>
      <c r="U7" s="69" t="s">
        <v>218</v>
      </c>
      <c r="V7" s="69" t="s">
        <v>219</v>
      </c>
    </row>
    <row r="8" spans="1:22" x14ac:dyDescent="0.25">
      <c r="A8" s="43">
        <v>1</v>
      </c>
      <c r="B8" s="28" t="s">
        <v>171</v>
      </c>
      <c r="C8" s="32"/>
      <c r="D8" s="32"/>
      <c r="E8" s="32"/>
      <c r="F8" s="32"/>
      <c r="G8" s="32"/>
      <c r="H8" s="44"/>
      <c r="I8" s="32"/>
      <c r="J8" s="32"/>
      <c r="K8" s="32"/>
      <c r="L8" s="44"/>
      <c r="M8" s="32"/>
      <c r="N8" s="44"/>
      <c r="O8" s="32"/>
      <c r="P8" s="32"/>
      <c r="Q8" s="32"/>
      <c r="R8" s="44"/>
      <c r="S8" s="32"/>
      <c r="T8" s="14"/>
      <c r="U8" s="14"/>
      <c r="V8" s="14"/>
    </row>
    <row r="9" spans="1:22" x14ac:dyDescent="0.25">
      <c r="A9" s="26" t="s">
        <v>54</v>
      </c>
      <c r="B9" s="27" t="s">
        <v>224</v>
      </c>
      <c r="C9" s="32">
        <v>19</v>
      </c>
      <c r="D9" s="65">
        <v>4019659</v>
      </c>
      <c r="E9" s="33">
        <v>0</v>
      </c>
      <c r="F9" s="34">
        <v>0</v>
      </c>
      <c r="G9" s="65">
        <f>D9</f>
        <v>4019659</v>
      </c>
      <c r="H9" s="45">
        <f>G9/243089931*100</f>
        <v>1.653568695118022</v>
      </c>
      <c r="I9" s="65">
        <f>G9</f>
        <v>4019659</v>
      </c>
      <c r="J9" s="34">
        <v>0</v>
      </c>
      <c r="K9" s="65">
        <f>I9</f>
        <v>4019659</v>
      </c>
      <c r="L9" s="45">
        <f>K9/243089931*100</f>
        <v>1.653568695118022</v>
      </c>
      <c r="M9" s="35">
        <v>0</v>
      </c>
      <c r="N9" s="45">
        <f t="shared" ref="N9:N11" si="0">K9/243089931*100</f>
        <v>1.653568695118022</v>
      </c>
      <c r="O9" s="34">
        <v>0</v>
      </c>
      <c r="P9" s="36">
        <v>0</v>
      </c>
      <c r="Q9" s="34">
        <v>0</v>
      </c>
      <c r="R9" s="53">
        <v>0</v>
      </c>
      <c r="S9" s="65">
        <v>4014205</v>
      </c>
      <c r="T9" s="14"/>
      <c r="U9" s="14"/>
      <c r="V9" s="14"/>
    </row>
    <row r="10" spans="1:22" x14ac:dyDescent="0.25">
      <c r="A10" s="26" t="s">
        <v>55</v>
      </c>
      <c r="B10" s="27" t="s">
        <v>63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45">
        <f t="shared" ref="H10:H11" si="1">G10/243089931*100</f>
        <v>0</v>
      </c>
      <c r="I10" s="37">
        <v>0</v>
      </c>
      <c r="J10" s="37">
        <v>0</v>
      </c>
      <c r="K10" s="37">
        <v>0</v>
      </c>
      <c r="L10" s="45">
        <f t="shared" ref="L10:L11" si="2">K10/243089931*100</f>
        <v>0</v>
      </c>
      <c r="M10" s="37">
        <v>0</v>
      </c>
      <c r="N10" s="45">
        <f t="shared" si="0"/>
        <v>0</v>
      </c>
      <c r="O10" s="37">
        <v>0</v>
      </c>
      <c r="P10" s="38">
        <v>0</v>
      </c>
      <c r="Q10" s="37">
        <v>0</v>
      </c>
      <c r="R10" s="45">
        <v>0</v>
      </c>
      <c r="S10" s="37">
        <v>0</v>
      </c>
      <c r="T10" s="14"/>
      <c r="U10" s="14"/>
      <c r="V10" s="14"/>
    </row>
    <row r="11" spans="1:22" x14ac:dyDescent="0.25">
      <c r="A11" s="26" t="s">
        <v>56</v>
      </c>
      <c r="B11" s="27" t="s">
        <v>135</v>
      </c>
      <c r="C11" s="37">
        <v>2</v>
      </c>
      <c r="D11" s="32">
        <v>184444</v>
      </c>
      <c r="E11" s="37">
        <v>0</v>
      </c>
      <c r="F11" s="37">
        <v>0</v>
      </c>
      <c r="G11" s="32">
        <f>D11</f>
        <v>184444</v>
      </c>
      <c r="H11" s="45">
        <f t="shared" si="1"/>
        <v>7.587480042519737E-2</v>
      </c>
      <c r="I11" s="32">
        <f>G11</f>
        <v>184444</v>
      </c>
      <c r="J11" s="37">
        <v>0</v>
      </c>
      <c r="K11" s="32">
        <f>I11</f>
        <v>184444</v>
      </c>
      <c r="L11" s="45">
        <f t="shared" si="2"/>
        <v>7.587480042519737E-2</v>
      </c>
      <c r="M11" s="37">
        <v>0</v>
      </c>
      <c r="N11" s="45">
        <f t="shared" si="0"/>
        <v>7.587480042519737E-2</v>
      </c>
      <c r="O11" s="37">
        <v>0</v>
      </c>
      <c r="P11" s="38">
        <v>0</v>
      </c>
      <c r="Q11" s="37">
        <v>0</v>
      </c>
      <c r="R11" s="45">
        <v>0</v>
      </c>
      <c r="S11" s="32">
        <v>184444</v>
      </c>
      <c r="T11" s="14"/>
      <c r="U11" s="14"/>
      <c r="V11" s="14"/>
    </row>
    <row r="12" spans="1:22" x14ac:dyDescent="0.25">
      <c r="A12" s="26" t="s">
        <v>57</v>
      </c>
      <c r="B12" s="27" t="s">
        <v>172</v>
      </c>
      <c r="C12" s="37">
        <v>10</v>
      </c>
      <c r="D12" s="37">
        <v>4458</v>
      </c>
      <c r="E12" s="37">
        <v>0</v>
      </c>
      <c r="F12" s="37">
        <v>0</v>
      </c>
      <c r="G12" s="32">
        <f t="shared" ref="G12:G13" si="3">D12</f>
        <v>4458</v>
      </c>
      <c r="H12" s="45">
        <f t="shared" ref="H12:H19" si="4">G12/243089931*100</f>
        <v>1.8338892037449302E-3</v>
      </c>
      <c r="I12" s="32">
        <f>G12</f>
        <v>4458</v>
      </c>
      <c r="J12" s="37">
        <v>0</v>
      </c>
      <c r="K12" s="32">
        <f>I12</f>
        <v>4458</v>
      </c>
      <c r="L12" s="45">
        <f t="shared" ref="L12" si="5">K12/243089931*100</f>
        <v>1.8338892037449302E-3</v>
      </c>
      <c r="M12" s="37">
        <v>0</v>
      </c>
      <c r="N12" s="45">
        <f t="shared" ref="N12" si="6">K12/243089931*100</f>
        <v>1.8338892037449302E-3</v>
      </c>
      <c r="O12" s="37">
        <v>0</v>
      </c>
      <c r="P12" s="38">
        <v>0</v>
      </c>
      <c r="Q12" s="37">
        <v>0</v>
      </c>
      <c r="R12" s="45">
        <v>0</v>
      </c>
      <c r="S12" s="32">
        <v>600</v>
      </c>
      <c r="T12" s="14"/>
      <c r="U12" s="14"/>
      <c r="V12" s="14"/>
    </row>
    <row r="13" spans="1:22" x14ac:dyDescent="0.25">
      <c r="A13" s="26" t="s">
        <v>61</v>
      </c>
      <c r="B13" s="27" t="s">
        <v>114</v>
      </c>
      <c r="C13" s="37">
        <v>0</v>
      </c>
      <c r="D13" s="37">
        <v>0</v>
      </c>
      <c r="E13" s="37">
        <v>0</v>
      </c>
      <c r="F13" s="37">
        <v>0</v>
      </c>
      <c r="G13" s="32">
        <f t="shared" si="3"/>
        <v>0</v>
      </c>
      <c r="H13" s="45">
        <f t="shared" si="4"/>
        <v>0</v>
      </c>
      <c r="I13" s="32">
        <f>G13</f>
        <v>0</v>
      </c>
      <c r="J13" s="37">
        <v>0</v>
      </c>
      <c r="K13" s="32">
        <f>I13</f>
        <v>0</v>
      </c>
      <c r="L13" s="45">
        <f t="shared" ref="L13" si="7">K13/243089931*100</f>
        <v>0</v>
      </c>
      <c r="M13" s="37">
        <v>0</v>
      </c>
      <c r="N13" s="45">
        <f t="shared" ref="N13" si="8">K13/243089931*100</f>
        <v>0</v>
      </c>
      <c r="O13" s="37">
        <v>0</v>
      </c>
      <c r="P13" s="38">
        <v>0</v>
      </c>
      <c r="Q13" s="37">
        <v>0</v>
      </c>
      <c r="R13" s="45">
        <v>0</v>
      </c>
      <c r="S13" s="37">
        <v>0</v>
      </c>
      <c r="T13" s="14"/>
      <c r="U13" s="14"/>
      <c r="V13" s="14"/>
    </row>
    <row r="14" spans="1:22" x14ac:dyDescent="0.25">
      <c r="A14" s="26" t="s">
        <v>65</v>
      </c>
      <c r="B14" s="27" t="s">
        <v>68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45">
        <f t="shared" si="4"/>
        <v>0</v>
      </c>
      <c r="I14" s="37">
        <v>0</v>
      </c>
      <c r="J14" s="37">
        <v>0</v>
      </c>
      <c r="K14" s="37">
        <v>0</v>
      </c>
      <c r="L14" s="45">
        <f t="shared" ref="L14:L19" si="9">K14/243089931*100</f>
        <v>0</v>
      </c>
      <c r="M14" s="37">
        <v>0</v>
      </c>
      <c r="N14" s="45">
        <f t="shared" ref="N14:N19" si="10">K14/243089931*100</f>
        <v>0</v>
      </c>
      <c r="O14" s="37">
        <v>0</v>
      </c>
      <c r="P14" s="38">
        <v>0</v>
      </c>
      <c r="Q14" s="37">
        <v>0</v>
      </c>
      <c r="R14" s="45">
        <v>0</v>
      </c>
      <c r="S14" s="37">
        <v>0</v>
      </c>
      <c r="T14" s="14"/>
      <c r="U14" s="14"/>
      <c r="V14" s="14"/>
    </row>
    <row r="15" spans="1:22" x14ac:dyDescent="0.25">
      <c r="A15" s="26" t="s">
        <v>66</v>
      </c>
      <c r="B15" s="27" t="s">
        <v>173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45">
        <f t="shared" si="4"/>
        <v>0</v>
      </c>
      <c r="I15" s="37">
        <v>0</v>
      </c>
      <c r="J15" s="37">
        <v>0</v>
      </c>
      <c r="K15" s="37">
        <v>0</v>
      </c>
      <c r="L15" s="45">
        <f t="shared" si="9"/>
        <v>0</v>
      </c>
      <c r="M15" s="37">
        <v>0</v>
      </c>
      <c r="N15" s="45">
        <f t="shared" si="10"/>
        <v>0</v>
      </c>
      <c r="O15" s="37">
        <v>0</v>
      </c>
      <c r="P15" s="38">
        <v>0</v>
      </c>
      <c r="Q15" s="37">
        <v>0</v>
      </c>
      <c r="R15" s="45">
        <v>0</v>
      </c>
      <c r="S15" s="37">
        <v>0</v>
      </c>
      <c r="T15" s="14"/>
      <c r="U15" s="14"/>
      <c r="V15" s="14"/>
    </row>
    <row r="16" spans="1:22" x14ac:dyDescent="0.25">
      <c r="A16" s="26" t="s">
        <v>67</v>
      </c>
      <c r="B16" s="27" t="s">
        <v>174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45">
        <f t="shared" si="4"/>
        <v>0</v>
      </c>
      <c r="I16" s="37">
        <v>0</v>
      </c>
      <c r="J16" s="37">
        <v>0</v>
      </c>
      <c r="K16" s="37">
        <v>0</v>
      </c>
      <c r="L16" s="45">
        <f t="shared" si="9"/>
        <v>0</v>
      </c>
      <c r="M16" s="37">
        <v>0</v>
      </c>
      <c r="N16" s="45">
        <f t="shared" si="10"/>
        <v>0</v>
      </c>
      <c r="O16" s="37">
        <v>0</v>
      </c>
      <c r="P16" s="38">
        <v>0</v>
      </c>
      <c r="Q16" s="37">
        <v>0</v>
      </c>
      <c r="R16" s="45">
        <v>0</v>
      </c>
      <c r="S16" s="37">
        <v>0</v>
      </c>
      <c r="T16" s="14"/>
      <c r="U16" s="14"/>
      <c r="V16" s="14"/>
    </row>
    <row r="17" spans="1:22" x14ac:dyDescent="0.25">
      <c r="A17" s="26" t="s">
        <v>69</v>
      </c>
      <c r="B17" s="27" t="s">
        <v>70</v>
      </c>
      <c r="C17" s="37">
        <v>2</v>
      </c>
      <c r="D17" s="32">
        <v>6650</v>
      </c>
      <c r="E17" s="37">
        <v>0</v>
      </c>
      <c r="F17" s="37">
        <v>0</v>
      </c>
      <c r="G17" s="37">
        <f>D17</f>
        <v>6650</v>
      </c>
      <c r="H17" s="45">
        <f t="shared" si="4"/>
        <v>2.7356131011448599E-3</v>
      </c>
      <c r="I17" s="37">
        <f>D17</f>
        <v>6650</v>
      </c>
      <c r="J17" s="37">
        <v>0</v>
      </c>
      <c r="K17" s="37">
        <f>D17</f>
        <v>6650</v>
      </c>
      <c r="L17" s="45">
        <f t="shared" si="9"/>
        <v>2.7356131011448599E-3</v>
      </c>
      <c r="M17" s="37">
        <v>0</v>
      </c>
      <c r="N17" s="45">
        <f t="shared" si="10"/>
        <v>2.7356131011448599E-3</v>
      </c>
      <c r="O17" s="37">
        <v>0</v>
      </c>
      <c r="P17" s="38">
        <v>0</v>
      </c>
      <c r="Q17" s="37">
        <v>0</v>
      </c>
      <c r="R17" s="45">
        <v>0</v>
      </c>
      <c r="S17" s="37">
        <v>6650</v>
      </c>
      <c r="T17" s="14"/>
      <c r="U17" s="14"/>
      <c r="V17" s="14"/>
    </row>
    <row r="18" spans="1:22" x14ac:dyDescent="0.25">
      <c r="A18" s="26" t="s">
        <v>175</v>
      </c>
      <c r="B18" s="27" t="s">
        <v>176</v>
      </c>
      <c r="C18" s="37">
        <v>0</v>
      </c>
      <c r="D18" s="32">
        <v>0</v>
      </c>
      <c r="E18" s="37">
        <v>0</v>
      </c>
      <c r="F18" s="37">
        <v>0</v>
      </c>
      <c r="G18" s="37">
        <f>D18</f>
        <v>0</v>
      </c>
      <c r="H18" s="45">
        <f t="shared" si="4"/>
        <v>0</v>
      </c>
      <c r="I18" s="37">
        <f>D18</f>
        <v>0</v>
      </c>
      <c r="J18" s="37">
        <v>0</v>
      </c>
      <c r="K18" s="37">
        <f>D18</f>
        <v>0</v>
      </c>
      <c r="L18" s="45">
        <f t="shared" si="9"/>
        <v>0</v>
      </c>
      <c r="M18" s="37">
        <v>0</v>
      </c>
      <c r="N18" s="45">
        <f t="shared" si="10"/>
        <v>0</v>
      </c>
      <c r="O18" s="37">
        <v>0</v>
      </c>
      <c r="P18" s="38">
        <v>0</v>
      </c>
      <c r="Q18" s="37">
        <v>0</v>
      </c>
      <c r="R18" s="45">
        <v>0</v>
      </c>
      <c r="S18" s="37">
        <v>0</v>
      </c>
      <c r="T18" s="14"/>
      <c r="U18" s="14"/>
      <c r="V18" s="14"/>
    </row>
    <row r="19" spans="1:22" x14ac:dyDescent="0.25">
      <c r="A19" s="26" t="s">
        <v>178</v>
      </c>
      <c r="B19" s="27" t="s">
        <v>96</v>
      </c>
      <c r="C19" s="37">
        <v>0</v>
      </c>
      <c r="D19" s="32">
        <v>0</v>
      </c>
      <c r="E19" s="37">
        <v>0</v>
      </c>
      <c r="F19" s="37">
        <v>0</v>
      </c>
      <c r="G19" s="37">
        <f>D19</f>
        <v>0</v>
      </c>
      <c r="H19" s="45">
        <f t="shared" si="4"/>
        <v>0</v>
      </c>
      <c r="I19" s="37">
        <f>D19</f>
        <v>0</v>
      </c>
      <c r="J19" s="37">
        <v>0</v>
      </c>
      <c r="K19" s="37">
        <f>D19</f>
        <v>0</v>
      </c>
      <c r="L19" s="45">
        <f t="shared" si="9"/>
        <v>0</v>
      </c>
      <c r="M19" s="37">
        <v>0</v>
      </c>
      <c r="N19" s="45">
        <f t="shared" si="10"/>
        <v>0</v>
      </c>
      <c r="O19" s="37">
        <v>0</v>
      </c>
      <c r="P19" s="38">
        <v>0</v>
      </c>
      <c r="Q19" s="37">
        <v>0</v>
      </c>
      <c r="R19" s="45">
        <v>0</v>
      </c>
      <c r="S19" s="37">
        <v>0</v>
      </c>
      <c r="T19" s="14"/>
      <c r="U19" s="14"/>
      <c r="V19" s="14"/>
    </row>
    <row r="20" spans="1:22" s="49" customFormat="1" x14ac:dyDescent="0.25">
      <c r="A20" s="43"/>
      <c r="B20" s="28" t="s">
        <v>115</v>
      </c>
      <c r="C20" s="39">
        <f>SUM(C9:C19)</f>
        <v>33</v>
      </c>
      <c r="D20" s="39">
        <f t="shared" ref="D20:S20" si="11">SUM(D9:D19)</f>
        <v>4215211</v>
      </c>
      <c r="E20" s="39">
        <f t="shared" si="11"/>
        <v>0</v>
      </c>
      <c r="F20" s="39">
        <f t="shared" si="11"/>
        <v>0</v>
      </c>
      <c r="G20" s="39">
        <f t="shared" si="11"/>
        <v>4215211</v>
      </c>
      <c r="H20" s="66">
        <f t="shared" si="11"/>
        <v>1.7340129978481091</v>
      </c>
      <c r="I20" s="39">
        <f t="shared" si="11"/>
        <v>4215211</v>
      </c>
      <c r="J20" s="39">
        <f t="shared" si="11"/>
        <v>0</v>
      </c>
      <c r="K20" s="39">
        <f t="shared" si="11"/>
        <v>4215211</v>
      </c>
      <c r="L20" s="66">
        <f t="shared" si="11"/>
        <v>1.7340129978481091</v>
      </c>
      <c r="M20" s="39">
        <f t="shared" si="11"/>
        <v>0</v>
      </c>
      <c r="N20" s="66">
        <f t="shared" si="11"/>
        <v>1.7340129978481091</v>
      </c>
      <c r="O20" s="39">
        <f t="shared" si="11"/>
        <v>0</v>
      </c>
      <c r="P20" s="66">
        <f t="shared" si="11"/>
        <v>0</v>
      </c>
      <c r="Q20" s="39">
        <f t="shared" si="11"/>
        <v>0</v>
      </c>
      <c r="R20" s="39">
        <f t="shared" si="11"/>
        <v>0</v>
      </c>
      <c r="S20" s="39">
        <f t="shared" si="11"/>
        <v>4205899</v>
      </c>
      <c r="T20" s="68"/>
      <c r="U20" s="68"/>
      <c r="V20" s="68"/>
    </row>
    <row r="21" spans="1:22" x14ac:dyDescent="0.25">
      <c r="A21" s="43">
        <v>2</v>
      </c>
      <c r="B21" s="28" t="s">
        <v>177</v>
      </c>
      <c r="C21" s="32"/>
      <c r="D21" s="32"/>
      <c r="E21" s="32"/>
      <c r="F21" s="32"/>
      <c r="G21" s="32"/>
      <c r="H21" s="44"/>
      <c r="I21" s="32"/>
      <c r="J21" s="32"/>
      <c r="K21" s="32"/>
      <c r="L21" s="44"/>
      <c r="M21" s="32"/>
      <c r="N21" s="44"/>
      <c r="O21" s="32"/>
      <c r="P21" s="32"/>
      <c r="Q21" s="32"/>
      <c r="R21" s="44"/>
      <c r="S21" s="32"/>
      <c r="T21" s="14"/>
      <c r="U21" s="14"/>
      <c r="V21" s="14"/>
    </row>
    <row r="22" spans="1:22" x14ac:dyDescent="0.25">
      <c r="A22" s="26" t="s">
        <v>54</v>
      </c>
      <c r="B22" s="27" t="s">
        <v>179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45">
        <f t="shared" ref="H22:H28" si="12">G22/243089931*100</f>
        <v>0</v>
      </c>
      <c r="I22" s="37">
        <v>0</v>
      </c>
      <c r="J22" s="37">
        <v>0</v>
      </c>
      <c r="K22" s="37">
        <v>0</v>
      </c>
      <c r="L22" s="45">
        <f t="shared" ref="L22:L28" si="13">K22/243089931*100</f>
        <v>0</v>
      </c>
      <c r="M22" s="37">
        <v>0</v>
      </c>
      <c r="N22" s="45">
        <f t="shared" ref="N22:N28" si="14">K22/243089931*100</f>
        <v>0</v>
      </c>
      <c r="O22" s="37">
        <v>0</v>
      </c>
      <c r="P22" s="38">
        <v>0</v>
      </c>
      <c r="Q22" s="37">
        <v>0</v>
      </c>
      <c r="R22" s="45">
        <v>0</v>
      </c>
      <c r="S22" s="37">
        <v>0</v>
      </c>
      <c r="T22" s="14"/>
      <c r="U22" s="14"/>
      <c r="V22" s="14"/>
    </row>
    <row r="23" spans="1:22" x14ac:dyDescent="0.25">
      <c r="A23" s="26" t="s">
        <v>55</v>
      </c>
      <c r="B23" s="27" t="s">
        <v>64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45">
        <f t="shared" si="12"/>
        <v>0</v>
      </c>
      <c r="I23" s="37">
        <v>0</v>
      </c>
      <c r="J23" s="37">
        <v>0</v>
      </c>
      <c r="K23" s="37">
        <v>0</v>
      </c>
      <c r="L23" s="45">
        <f t="shared" si="13"/>
        <v>0</v>
      </c>
      <c r="M23" s="37">
        <v>0</v>
      </c>
      <c r="N23" s="45">
        <f t="shared" si="14"/>
        <v>0</v>
      </c>
      <c r="O23" s="37">
        <v>0</v>
      </c>
      <c r="P23" s="38">
        <v>0</v>
      </c>
      <c r="Q23" s="37">
        <v>0</v>
      </c>
      <c r="R23" s="45">
        <v>0</v>
      </c>
      <c r="S23" s="37">
        <v>0</v>
      </c>
      <c r="T23" s="14"/>
      <c r="U23" s="14"/>
      <c r="V23" s="14"/>
    </row>
    <row r="24" spans="1:22" x14ac:dyDescent="0.25">
      <c r="A24" s="26" t="s">
        <v>56</v>
      </c>
      <c r="B24" s="27" t="s">
        <v>174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45">
        <f t="shared" si="12"/>
        <v>0</v>
      </c>
      <c r="I24" s="37">
        <v>0</v>
      </c>
      <c r="J24" s="37">
        <v>0</v>
      </c>
      <c r="K24" s="37">
        <v>0</v>
      </c>
      <c r="L24" s="45">
        <f t="shared" si="13"/>
        <v>0</v>
      </c>
      <c r="M24" s="37">
        <v>0</v>
      </c>
      <c r="N24" s="45">
        <f t="shared" si="14"/>
        <v>0</v>
      </c>
      <c r="O24" s="37">
        <v>0</v>
      </c>
      <c r="P24" s="38">
        <v>0</v>
      </c>
      <c r="Q24" s="37">
        <v>0</v>
      </c>
      <c r="R24" s="45">
        <v>0</v>
      </c>
      <c r="S24" s="37">
        <v>0</v>
      </c>
      <c r="T24" s="14"/>
      <c r="U24" s="14"/>
      <c r="V24" s="14"/>
    </row>
    <row r="25" spans="1:22" ht="27" customHeight="1" x14ac:dyDescent="0.25">
      <c r="A25" s="26" t="s">
        <v>57</v>
      </c>
      <c r="B25" s="27" t="s">
        <v>180</v>
      </c>
      <c r="C25" s="32">
        <v>99</v>
      </c>
      <c r="D25" s="32">
        <v>9041187</v>
      </c>
      <c r="E25" s="37">
        <v>0</v>
      </c>
      <c r="F25" s="37">
        <v>0</v>
      </c>
      <c r="G25" s="32">
        <f>D25</f>
        <v>9041187</v>
      </c>
      <c r="H25" s="45">
        <f t="shared" si="12"/>
        <v>3.7192766326467055</v>
      </c>
      <c r="I25" s="32">
        <f>G25</f>
        <v>9041187</v>
      </c>
      <c r="J25" s="37">
        <v>0</v>
      </c>
      <c r="K25" s="32">
        <f>I25</f>
        <v>9041187</v>
      </c>
      <c r="L25" s="45">
        <f t="shared" si="13"/>
        <v>3.7192766326467055</v>
      </c>
      <c r="M25" s="37">
        <v>0</v>
      </c>
      <c r="N25" s="45">
        <f t="shared" si="14"/>
        <v>3.7192766326467055</v>
      </c>
      <c r="O25" s="37">
        <v>0</v>
      </c>
      <c r="P25" s="38">
        <v>0</v>
      </c>
      <c r="Q25" s="37">
        <v>0</v>
      </c>
      <c r="R25" s="45">
        <v>0</v>
      </c>
      <c r="S25" s="32">
        <v>9041187</v>
      </c>
      <c r="T25" s="14"/>
      <c r="U25" s="14"/>
      <c r="V25" s="14"/>
    </row>
    <row r="26" spans="1:22" ht="25.5" x14ac:dyDescent="0.25">
      <c r="A26" s="26" t="s">
        <v>61</v>
      </c>
      <c r="B26" s="27" t="s">
        <v>181</v>
      </c>
      <c r="C26" s="32">
        <v>4</v>
      </c>
      <c r="D26" s="32">
        <v>161637</v>
      </c>
      <c r="E26" s="37">
        <v>0</v>
      </c>
      <c r="F26" s="37">
        <v>0</v>
      </c>
      <c r="G26" s="32">
        <f>D26</f>
        <v>161637</v>
      </c>
      <c r="H26" s="45">
        <f t="shared" si="12"/>
        <v>6.6492675914248373E-2</v>
      </c>
      <c r="I26" s="32">
        <f>G26</f>
        <v>161637</v>
      </c>
      <c r="J26" s="37">
        <v>0</v>
      </c>
      <c r="K26" s="32">
        <f>I26</f>
        <v>161637</v>
      </c>
      <c r="L26" s="45">
        <f t="shared" si="13"/>
        <v>6.6492675914248373E-2</v>
      </c>
      <c r="M26" s="37">
        <v>0</v>
      </c>
      <c r="N26" s="45">
        <f t="shared" si="14"/>
        <v>6.6492675914248373E-2</v>
      </c>
      <c r="O26" s="37">
        <v>0</v>
      </c>
      <c r="P26" s="38">
        <v>0</v>
      </c>
      <c r="Q26" s="37">
        <v>0</v>
      </c>
      <c r="R26" s="45">
        <v>0</v>
      </c>
      <c r="S26" s="32">
        <v>161637</v>
      </c>
      <c r="T26" s="14"/>
      <c r="U26" s="14"/>
      <c r="V26" s="14"/>
    </row>
    <row r="27" spans="1:22" ht="25.5" x14ac:dyDescent="0.25">
      <c r="A27" s="26" t="s">
        <v>65</v>
      </c>
      <c r="B27" s="27" t="s">
        <v>71</v>
      </c>
      <c r="C27" s="37">
        <v>0</v>
      </c>
      <c r="D27" s="32">
        <v>0</v>
      </c>
      <c r="E27" s="37">
        <v>0</v>
      </c>
      <c r="F27" s="37">
        <v>0</v>
      </c>
      <c r="G27" s="32">
        <f>D27</f>
        <v>0</v>
      </c>
      <c r="H27" s="45">
        <f t="shared" si="12"/>
        <v>0</v>
      </c>
      <c r="I27" s="32">
        <f>G27</f>
        <v>0</v>
      </c>
      <c r="J27" s="37">
        <v>0</v>
      </c>
      <c r="K27" s="32">
        <f>I27</f>
        <v>0</v>
      </c>
      <c r="L27" s="45">
        <f t="shared" si="13"/>
        <v>0</v>
      </c>
      <c r="M27" s="37">
        <v>0</v>
      </c>
      <c r="N27" s="45">
        <f t="shared" si="14"/>
        <v>0</v>
      </c>
      <c r="O27" s="37">
        <v>0</v>
      </c>
      <c r="P27" s="38">
        <v>0</v>
      </c>
      <c r="Q27" s="37">
        <v>0</v>
      </c>
      <c r="R27" s="45">
        <v>0</v>
      </c>
      <c r="S27" s="32"/>
      <c r="T27" s="14"/>
      <c r="U27" s="14"/>
      <c r="V27" s="14"/>
    </row>
    <row r="28" spans="1:22" x14ac:dyDescent="0.25">
      <c r="A28" s="26" t="s">
        <v>66</v>
      </c>
      <c r="B28" s="27" t="s">
        <v>96</v>
      </c>
      <c r="C28" s="37">
        <v>2</v>
      </c>
      <c r="D28" s="37">
        <v>2174</v>
      </c>
      <c r="E28" s="37">
        <v>0</v>
      </c>
      <c r="F28" s="37">
        <v>0</v>
      </c>
      <c r="G28" s="37">
        <f>D28</f>
        <v>2174</v>
      </c>
      <c r="H28" s="45">
        <f t="shared" si="12"/>
        <v>8.9431923035923687E-4</v>
      </c>
      <c r="I28" s="37">
        <f>G28</f>
        <v>2174</v>
      </c>
      <c r="J28" s="37">
        <v>0</v>
      </c>
      <c r="K28" s="37">
        <f>I28</f>
        <v>2174</v>
      </c>
      <c r="L28" s="45">
        <f t="shared" si="13"/>
        <v>8.9431923035923687E-4</v>
      </c>
      <c r="M28" s="37">
        <v>0</v>
      </c>
      <c r="N28" s="45">
        <f t="shared" si="14"/>
        <v>8.9431923035923687E-4</v>
      </c>
      <c r="O28" s="37">
        <v>0</v>
      </c>
      <c r="P28" s="38">
        <v>0</v>
      </c>
      <c r="Q28" s="37">
        <v>0</v>
      </c>
      <c r="R28" s="45">
        <v>0</v>
      </c>
      <c r="S28" s="37">
        <v>2024</v>
      </c>
      <c r="T28" s="14"/>
      <c r="U28" s="14"/>
      <c r="V28" s="14"/>
    </row>
    <row r="29" spans="1:22" s="49" customFormat="1" x14ac:dyDescent="0.25">
      <c r="A29" s="43"/>
      <c r="B29" s="28" t="s">
        <v>116</v>
      </c>
      <c r="C29" s="42">
        <f>SUM(C22:C28)</f>
        <v>105</v>
      </c>
      <c r="D29" s="42">
        <f t="shared" ref="D29:S29" si="15">SUM(D22:D28)</f>
        <v>9204998</v>
      </c>
      <c r="E29" s="42">
        <f t="shared" si="15"/>
        <v>0</v>
      </c>
      <c r="F29" s="42">
        <f t="shared" si="15"/>
        <v>0</v>
      </c>
      <c r="G29" s="42">
        <f t="shared" si="15"/>
        <v>9204998</v>
      </c>
      <c r="H29" s="66">
        <f t="shared" si="15"/>
        <v>3.786663627791313</v>
      </c>
      <c r="I29" s="42">
        <f t="shared" si="15"/>
        <v>9204998</v>
      </c>
      <c r="J29" s="42">
        <f t="shared" si="15"/>
        <v>0</v>
      </c>
      <c r="K29" s="42">
        <f t="shared" si="15"/>
        <v>9204998</v>
      </c>
      <c r="L29" s="66">
        <f t="shared" si="15"/>
        <v>3.786663627791313</v>
      </c>
      <c r="M29" s="42">
        <f t="shared" si="15"/>
        <v>0</v>
      </c>
      <c r="N29" s="66">
        <f t="shared" si="15"/>
        <v>3.786663627791313</v>
      </c>
      <c r="O29" s="42">
        <f t="shared" si="15"/>
        <v>0</v>
      </c>
      <c r="P29" s="42">
        <f t="shared" si="15"/>
        <v>0</v>
      </c>
      <c r="Q29" s="42">
        <f t="shared" si="15"/>
        <v>0</v>
      </c>
      <c r="R29" s="42">
        <f t="shared" si="15"/>
        <v>0</v>
      </c>
      <c r="S29" s="42">
        <f t="shared" si="15"/>
        <v>9204848</v>
      </c>
      <c r="T29" s="68"/>
      <c r="U29" s="68"/>
      <c r="V29" s="68"/>
    </row>
    <row r="30" spans="1:22" s="49" customFormat="1" ht="25.5" x14ac:dyDescent="0.25">
      <c r="A30" s="43">
        <v>3</v>
      </c>
      <c r="B30" s="28" t="s">
        <v>95</v>
      </c>
      <c r="C30" s="40"/>
      <c r="D30" s="40"/>
      <c r="E30" s="40"/>
      <c r="F30" s="40"/>
      <c r="G30" s="40"/>
      <c r="H30" s="54"/>
      <c r="I30" s="40"/>
      <c r="J30" s="40"/>
      <c r="K30" s="40"/>
      <c r="L30" s="54"/>
      <c r="M30" s="40"/>
      <c r="N30" s="54"/>
      <c r="O30" s="40"/>
      <c r="P30" s="41"/>
      <c r="Q30" s="40"/>
      <c r="R30" s="54"/>
      <c r="S30" s="40"/>
      <c r="T30" s="68"/>
      <c r="U30" s="68"/>
      <c r="V30" s="68"/>
    </row>
    <row r="31" spans="1:22" ht="25.5" x14ac:dyDescent="0.25">
      <c r="A31" s="26" t="s">
        <v>54</v>
      </c>
      <c r="B31" s="27" t="s">
        <v>182</v>
      </c>
      <c r="C31" s="37">
        <v>0</v>
      </c>
      <c r="D31" s="32">
        <v>0</v>
      </c>
      <c r="E31" s="37">
        <v>0</v>
      </c>
      <c r="F31" s="37">
        <v>0</v>
      </c>
      <c r="G31" s="32">
        <f>D31</f>
        <v>0</v>
      </c>
      <c r="H31" s="45">
        <f>G31/243089931*100</f>
        <v>0</v>
      </c>
      <c r="I31" s="32">
        <f>G31</f>
        <v>0</v>
      </c>
      <c r="J31" s="37">
        <v>0</v>
      </c>
      <c r="K31" s="32">
        <f>I31</f>
        <v>0</v>
      </c>
      <c r="L31" s="45">
        <f>K31/243089931*100</f>
        <v>0</v>
      </c>
      <c r="M31" s="37">
        <v>0</v>
      </c>
      <c r="N31" s="45">
        <f>K31/243089931*100</f>
        <v>0</v>
      </c>
      <c r="O31" s="37">
        <v>0</v>
      </c>
      <c r="P31" s="38">
        <v>0</v>
      </c>
      <c r="Q31" s="37">
        <v>0</v>
      </c>
      <c r="R31" s="45">
        <v>0</v>
      </c>
      <c r="S31" s="32"/>
      <c r="T31" s="14"/>
      <c r="U31" s="14"/>
      <c r="V31" s="14"/>
    </row>
    <row r="32" spans="1:22" x14ac:dyDescent="0.25">
      <c r="A32" s="26" t="s">
        <v>55</v>
      </c>
      <c r="B32" s="27" t="s">
        <v>183</v>
      </c>
      <c r="C32" s="29">
        <v>1</v>
      </c>
      <c r="D32" s="29">
        <v>750</v>
      </c>
      <c r="E32" s="29">
        <v>0</v>
      </c>
      <c r="F32" s="29">
        <v>0</v>
      </c>
      <c r="G32" s="29">
        <f>D32</f>
        <v>750</v>
      </c>
      <c r="H32" s="46">
        <f t="shared" ref="H32" si="16">G32/243089931*100</f>
        <v>3.0852779336220222E-4</v>
      </c>
      <c r="I32" s="29">
        <f>G32</f>
        <v>750</v>
      </c>
      <c r="J32" s="29">
        <v>0</v>
      </c>
      <c r="K32" s="29">
        <f>I32</f>
        <v>750</v>
      </c>
      <c r="L32" s="46">
        <f t="shared" ref="L32" si="17">K32/243089931*100</f>
        <v>3.0852779336220222E-4</v>
      </c>
      <c r="M32" s="29">
        <v>0</v>
      </c>
      <c r="N32" s="46">
        <f>K32/243089931*100</f>
        <v>3.0852779336220222E-4</v>
      </c>
      <c r="O32" s="29">
        <v>0</v>
      </c>
      <c r="P32" s="31">
        <v>0</v>
      </c>
      <c r="Q32" s="29">
        <v>0</v>
      </c>
      <c r="R32" s="46">
        <v>0</v>
      </c>
      <c r="S32" s="29">
        <v>750</v>
      </c>
      <c r="T32" s="14"/>
      <c r="U32" s="14"/>
      <c r="V32" s="14"/>
    </row>
    <row r="33" spans="1:22" ht="39.75" customHeight="1" x14ac:dyDescent="0.25">
      <c r="A33" s="26" t="s">
        <v>56</v>
      </c>
      <c r="B33" s="27" t="s">
        <v>184</v>
      </c>
      <c r="C33" s="37">
        <v>0</v>
      </c>
      <c r="D33" s="32">
        <v>0</v>
      </c>
      <c r="E33" s="37">
        <v>0</v>
      </c>
      <c r="F33" s="37">
        <v>0</v>
      </c>
      <c r="G33" s="32">
        <f>D33</f>
        <v>0</v>
      </c>
      <c r="H33" s="45">
        <f>G33/243089931*100</f>
        <v>0</v>
      </c>
      <c r="I33" s="32">
        <f>G33</f>
        <v>0</v>
      </c>
      <c r="J33" s="37">
        <v>0</v>
      </c>
      <c r="K33" s="32">
        <f>I33</f>
        <v>0</v>
      </c>
      <c r="L33" s="45">
        <f>K33/243089931*100</f>
        <v>0</v>
      </c>
      <c r="M33" s="37">
        <v>0</v>
      </c>
      <c r="N33" s="45">
        <f>K33/243089931*100</f>
        <v>0</v>
      </c>
      <c r="O33" s="37">
        <v>0</v>
      </c>
      <c r="P33" s="38">
        <v>0</v>
      </c>
      <c r="Q33" s="37">
        <v>0</v>
      </c>
      <c r="R33" s="45">
        <v>0</v>
      </c>
      <c r="S33" s="32"/>
      <c r="T33" s="14"/>
      <c r="U33" s="14"/>
      <c r="V33" s="14"/>
    </row>
    <row r="34" spans="1:22" s="49" customFormat="1" x14ac:dyDescent="0.25">
      <c r="A34" s="43"/>
      <c r="B34" s="28" t="s">
        <v>122</v>
      </c>
      <c r="C34" s="42">
        <f>SUM(C31:C33)</f>
        <v>1</v>
      </c>
      <c r="D34" s="42">
        <f t="shared" ref="D34:S34" si="18">SUM(D31:D33)</f>
        <v>750</v>
      </c>
      <c r="E34" s="42">
        <f t="shared" si="18"/>
        <v>0</v>
      </c>
      <c r="F34" s="42">
        <f t="shared" si="18"/>
        <v>0</v>
      </c>
      <c r="G34" s="42">
        <f t="shared" si="18"/>
        <v>750</v>
      </c>
      <c r="H34" s="66">
        <f t="shared" si="18"/>
        <v>3.0852779336220222E-4</v>
      </c>
      <c r="I34" s="42">
        <f t="shared" si="18"/>
        <v>750</v>
      </c>
      <c r="J34" s="42">
        <f t="shared" si="18"/>
        <v>0</v>
      </c>
      <c r="K34" s="42">
        <f t="shared" si="18"/>
        <v>750</v>
      </c>
      <c r="L34" s="66">
        <f t="shared" si="18"/>
        <v>3.0852779336220222E-4</v>
      </c>
      <c r="M34" s="42">
        <f t="shared" si="18"/>
        <v>0</v>
      </c>
      <c r="N34" s="66">
        <f t="shared" si="18"/>
        <v>3.0852779336220222E-4</v>
      </c>
      <c r="O34" s="42">
        <f t="shared" si="18"/>
        <v>0</v>
      </c>
      <c r="P34" s="42">
        <f t="shared" si="18"/>
        <v>0</v>
      </c>
      <c r="Q34" s="42">
        <f t="shared" si="18"/>
        <v>0</v>
      </c>
      <c r="R34" s="42">
        <f t="shared" si="18"/>
        <v>0</v>
      </c>
      <c r="S34" s="42">
        <f t="shared" si="18"/>
        <v>750</v>
      </c>
      <c r="T34" s="68"/>
      <c r="U34" s="68"/>
      <c r="V34" s="68"/>
    </row>
    <row r="35" spans="1:22" x14ac:dyDescent="0.25">
      <c r="A35" s="43">
        <v>4</v>
      </c>
      <c r="B35" s="28" t="s">
        <v>117</v>
      </c>
      <c r="C35" s="37"/>
      <c r="D35" s="37"/>
      <c r="E35" s="37"/>
      <c r="F35" s="37"/>
      <c r="G35" s="37"/>
      <c r="H35" s="45"/>
      <c r="I35" s="37"/>
      <c r="J35" s="37"/>
      <c r="K35" s="37"/>
      <c r="L35" s="45"/>
      <c r="M35" s="37"/>
      <c r="N35" s="45"/>
      <c r="O35" s="37"/>
      <c r="P35" s="38"/>
      <c r="Q35" s="37"/>
      <c r="R35" s="45"/>
      <c r="S35" s="37"/>
      <c r="T35" s="14"/>
      <c r="U35" s="14"/>
      <c r="V35" s="14"/>
    </row>
    <row r="36" spans="1:22" x14ac:dyDescent="0.25">
      <c r="A36" s="26" t="s">
        <v>54</v>
      </c>
      <c r="B36" s="27" t="s">
        <v>185</v>
      </c>
      <c r="C36" s="37"/>
      <c r="D36" s="37"/>
      <c r="E36" s="37"/>
      <c r="F36" s="37"/>
      <c r="G36" s="37"/>
      <c r="H36" s="45"/>
      <c r="I36" s="37"/>
      <c r="J36" s="37"/>
      <c r="K36" s="37"/>
      <c r="L36" s="45"/>
      <c r="M36" s="37"/>
      <c r="N36" s="45"/>
      <c r="O36" s="37"/>
      <c r="P36" s="38"/>
      <c r="Q36" s="37"/>
      <c r="R36" s="45"/>
      <c r="S36" s="37"/>
      <c r="T36" s="14"/>
      <c r="U36" s="14"/>
      <c r="V36" s="14"/>
    </row>
    <row r="37" spans="1:22" ht="36.75" customHeight="1" x14ac:dyDescent="0.25">
      <c r="A37" s="26" t="s">
        <v>55</v>
      </c>
      <c r="B37" s="27" t="s">
        <v>186</v>
      </c>
      <c r="C37" s="37"/>
      <c r="D37" s="37"/>
      <c r="E37" s="37"/>
      <c r="F37" s="37"/>
      <c r="G37" s="37"/>
      <c r="H37" s="45"/>
      <c r="I37" s="37"/>
      <c r="J37" s="37"/>
      <c r="K37" s="37"/>
      <c r="L37" s="45"/>
      <c r="M37" s="37"/>
      <c r="N37" s="45"/>
      <c r="O37" s="37"/>
      <c r="P37" s="38"/>
      <c r="Q37" s="37"/>
      <c r="R37" s="45"/>
      <c r="S37" s="37"/>
      <c r="T37" s="14"/>
      <c r="U37" s="14"/>
      <c r="V37" s="14"/>
    </row>
    <row r="38" spans="1:22" x14ac:dyDescent="0.25">
      <c r="A38" s="26" t="s">
        <v>56</v>
      </c>
      <c r="B38" s="27" t="s">
        <v>187</v>
      </c>
      <c r="C38" s="37"/>
      <c r="D38" s="37"/>
      <c r="E38" s="37"/>
      <c r="F38" s="37"/>
      <c r="G38" s="37"/>
      <c r="H38" s="45"/>
      <c r="I38" s="37"/>
      <c r="J38" s="37"/>
      <c r="K38" s="37"/>
      <c r="L38" s="45"/>
      <c r="M38" s="37"/>
      <c r="N38" s="45"/>
      <c r="O38" s="37"/>
      <c r="P38" s="38"/>
      <c r="Q38" s="37"/>
      <c r="R38" s="45"/>
      <c r="S38" s="37"/>
      <c r="T38" s="14"/>
      <c r="U38" s="14"/>
      <c r="V38" s="14"/>
    </row>
    <row r="39" spans="1:22" ht="63" customHeight="1" x14ac:dyDescent="0.25">
      <c r="A39" s="26" t="s">
        <v>57</v>
      </c>
      <c r="B39" s="27" t="s">
        <v>188</v>
      </c>
      <c r="C39" s="37"/>
      <c r="D39" s="37"/>
      <c r="E39" s="37"/>
      <c r="F39" s="37"/>
      <c r="G39" s="37"/>
      <c r="H39" s="45"/>
      <c r="I39" s="37"/>
      <c r="J39" s="37"/>
      <c r="K39" s="37"/>
      <c r="L39" s="45"/>
      <c r="M39" s="37"/>
      <c r="N39" s="45"/>
      <c r="O39" s="37"/>
      <c r="P39" s="38"/>
      <c r="Q39" s="37"/>
      <c r="R39" s="45"/>
      <c r="S39" s="37"/>
      <c r="T39" s="14"/>
      <c r="U39" s="14"/>
      <c r="V39" s="14"/>
    </row>
    <row r="40" spans="1:22" ht="63.75" customHeight="1" x14ac:dyDescent="0.25">
      <c r="A40" s="26" t="s">
        <v>197</v>
      </c>
      <c r="B40" s="27" t="s">
        <v>189</v>
      </c>
      <c r="C40" s="37"/>
      <c r="D40" s="37"/>
      <c r="E40" s="37"/>
      <c r="F40" s="37"/>
      <c r="G40" s="37"/>
      <c r="H40" s="45"/>
      <c r="I40" s="37"/>
      <c r="J40" s="37"/>
      <c r="K40" s="37"/>
      <c r="L40" s="45"/>
      <c r="M40" s="37"/>
      <c r="N40" s="45"/>
      <c r="O40" s="37"/>
      <c r="P40" s="38"/>
      <c r="Q40" s="37"/>
      <c r="R40" s="45"/>
      <c r="S40" s="37"/>
      <c r="T40" s="14"/>
      <c r="U40" s="14"/>
      <c r="V40" s="14"/>
    </row>
    <row r="41" spans="1:22" ht="27.75" customHeight="1" x14ac:dyDescent="0.25">
      <c r="A41" s="26" t="s">
        <v>65</v>
      </c>
      <c r="B41" s="27" t="s">
        <v>190</v>
      </c>
      <c r="C41" s="37">
        <v>1</v>
      </c>
      <c r="D41" s="37">
        <v>915166</v>
      </c>
      <c r="E41" s="37">
        <v>0</v>
      </c>
      <c r="F41" s="37">
        <v>0</v>
      </c>
      <c r="G41" s="65">
        <f>D41</f>
        <v>915166</v>
      </c>
      <c r="H41" s="45">
        <f t="shared" ref="H41" si="19">G41/243089931*100</f>
        <v>0.37647219538681759</v>
      </c>
      <c r="I41" s="65">
        <f>G41</f>
        <v>915166</v>
      </c>
      <c r="J41" s="37">
        <v>0</v>
      </c>
      <c r="K41" s="65">
        <f>I41</f>
        <v>915166</v>
      </c>
      <c r="L41" s="45">
        <f t="shared" ref="L41" si="20">K41/243089931*100</f>
        <v>0.37647219538681759</v>
      </c>
      <c r="M41" s="37">
        <v>0</v>
      </c>
      <c r="N41" s="45">
        <f t="shared" ref="N41" si="21">K41/243089931*100</f>
        <v>0.37647219538681759</v>
      </c>
      <c r="O41" s="37">
        <v>0</v>
      </c>
      <c r="P41" s="38">
        <v>0</v>
      </c>
      <c r="Q41" s="37">
        <v>0</v>
      </c>
      <c r="R41" s="45">
        <v>0</v>
      </c>
      <c r="S41" s="65">
        <v>915166</v>
      </c>
      <c r="T41" s="14"/>
      <c r="U41" s="14"/>
      <c r="V41" s="14"/>
    </row>
    <row r="42" spans="1:22" ht="36.75" customHeight="1" x14ac:dyDescent="0.25">
      <c r="A42" s="26" t="s">
        <v>66</v>
      </c>
      <c r="B42" s="27" t="s">
        <v>191</v>
      </c>
      <c r="C42" s="32">
        <v>56607</v>
      </c>
      <c r="D42" s="65">
        <v>16076475</v>
      </c>
      <c r="E42" s="37">
        <v>0</v>
      </c>
      <c r="F42" s="37">
        <v>0</v>
      </c>
      <c r="G42" s="65">
        <f>D42</f>
        <v>16076475</v>
      </c>
      <c r="H42" s="45">
        <f t="shared" ref="H42:H47" si="22">G42/243089931*100</f>
        <v>6.6133858090568136</v>
      </c>
      <c r="I42" s="65">
        <f>G42</f>
        <v>16076475</v>
      </c>
      <c r="J42" s="37">
        <v>0</v>
      </c>
      <c r="K42" s="65">
        <f>I42</f>
        <v>16076475</v>
      </c>
      <c r="L42" s="45">
        <f t="shared" ref="L42:L47" si="23">K42/243089931*100</f>
        <v>6.6133858090568136</v>
      </c>
      <c r="M42" s="37">
        <v>0</v>
      </c>
      <c r="N42" s="45">
        <f t="shared" ref="N42:N49" si="24">K42/243089931*100</f>
        <v>6.6133858090568136</v>
      </c>
      <c r="O42" s="37">
        <v>0</v>
      </c>
      <c r="P42" s="38">
        <v>0</v>
      </c>
      <c r="Q42" s="37">
        <v>0</v>
      </c>
      <c r="R42" s="45">
        <v>0</v>
      </c>
      <c r="S42" s="65">
        <v>14014339</v>
      </c>
      <c r="T42" s="14"/>
      <c r="U42" s="14"/>
      <c r="V42" s="14"/>
    </row>
    <row r="43" spans="1:22" ht="39.75" customHeight="1" x14ac:dyDescent="0.25">
      <c r="A43" s="26" t="s">
        <v>67</v>
      </c>
      <c r="B43" s="27" t="s">
        <v>192</v>
      </c>
      <c r="C43" s="32">
        <v>30</v>
      </c>
      <c r="D43" s="65">
        <v>33012141</v>
      </c>
      <c r="E43" s="37">
        <v>0</v>
      </c>
      <c r="F43" s="37">
        <v>0</v>
      </c>
      <c r="G43" s="65">
        <f>D43</f>
        <v>33012141</v>
      </c>
      <c r="H43" s="45">
        <f t="shared" si="22"/>
        <v>13.580217355855845</v>
      </c>
      <c r="I43" s="65">
        <f>G43</f>
        <v>33012141</v>
      </c>
      <c r="J43" s="37">
        <v>0</v>
      </c>
      <c r="K43" s="65">
        <f>I43</f>
        <v>33012141</v>
      </c>
      <c r="L43" s="45">
        <f t="shared" si="23"/>
        <v>13.580217355855845</v>
      </c>
      <c r="M43" s="37">
        <v>0</v>
      </c>
      <c r="N43" s="45">
        <f t="shared" si="24"/>
        <v>13.580217355855845</v>
      </c>
      <c r="O43" s="37">
        <v>0</v>
      </c>
      <c r="P43" s="38">
        <v>0</v>
      </c>
      <c r="Q43" s="37">
        <v>0</v>
      </c>
      <c r="R43" s="45">
        <v>0</v>
      </c>
      <c r="S43" s="65">
        <v>33012141</v>
      </c>
      <c r="T43" s="14"/>
      <c r="U43" s="14"/>
      <c r="V43" s="14"/>
    </row>
    <row r="44" spans="1:22" x14ac:dyDescent="0.25">
      <c r="A44" s="26"/>
      <c r="B44" s="63" t="s">
        <v>166</v>
      </c>
      <c r="C44" s="29">
        <v>1</v>
      </c>
      <c r="D44" s="29">
        <v>3494340</v>
      </c>
      <c r="E44" s="29">
        <v>0</v>
      </c>
      <c r="F44" s="29">
        <v>0</v>
      </c>
      <c r="G44" s="29">
        <f>D44</f>
        <v>3494340</v>
      </c>
      <c r="H44" s="46">
        <f t="shared" si="22"/>
        <v>1.4374680126097037</v>
      </c>
      <c r="I44" s="29">
        <f>G44</f>
        <v>3494340</v>
      </c>
      <c r="J44" s="29">
        <v>0</v>
      </c>
      <c r="K44" s="29">
        <f>I44</f>
        <v>3494340</v>
      </c>
      <c r="L44" s="46">
        <f t="shared" si="23"/>
        <v>1.4374680126097037</v>
      </c>
      <c r="M44" s="30">
        <v>0</v>
      </c>
      <c r="N44" s="46">
        <f t="shared" ref="N44" si="25">K44/243089931*100</f>
        <v>1.4374680126097037</v>
      </c>
      <c r="O44" s="29">
        <v>0</v>
      </c>
      <c r="P44" s="31">
        <v>0</v>
      </c>
      <c r="Q44" s="29">
        <v>0</v>
      </c>
      <c r="R44" s="46">
        <v>0</v>
      </c>
      <c r="S44" s="29">
        <v>3494340</v>
      </c>
      <c r="T44" s="14"/>
      <c r="U44" s="14"/>
      <c r="V44" s="14"/>
    </row>
    <row r="45" spans="1:22" x14ac:dyDescent="0.25">
      <c r="A45" s="26"/>
      <c r="B45" s="27" t="s">
        <v>130</v>
      </c>
      <c r="C45" s="29">
        <v>1</v>
      </c>
      <c r="D45" s="29">
        <v>6000000</v>
      </c>
      <c r="E45" s="29">
        <v>0</v>
      </c>
      <c r="F45" s="29">
        <v>0</v>
      </c>
      <c r="G45" s="29">
        <v>6000000</v>
      </c>
      <c r="H45" s="46">
        <f t="shared" si="22"/>
        <v>2.4682223468976181</v>
      </c>
      <c r="I45" s="29">
        <v>6000000</v>
      </c>
      <c r="J45" s="29">
        <v>0</v>
      </c>
      <c r="K45" s="29">
        <v>6000000</v>
      </c>
      <c r="L45" s="46">
        <f t="shared" si="23"/>
        <v>2.4682223468976181</v>
      </c>
      <c r="M45" s="30">
        <v>0</v>
      </c>
      <c r="N45" s="46">
        <f t="shared" si="24"/>
        <v>2.4682223468976181</v>
      </c>
      <c r="O45" s="29">
        <v>0</v>
      </c>
      <c r="P45" s="31">
        <v>0</v>
      </c>
      <c r="Q45" s="29">
        <v>0</v>
      </c>
      <c r="R45" s="46">
        <v>0</v>
      </c>
      <c r="S45" s="29">
        <v>6000000</v>
      </c>
      <c r="T45" s="14"/>
      <c r="U45" s="14"/>
      <c r="V45" s="14"/>
    </row>
    <row r="46" spans="1:22" x14ac:dyDescent="0.25">
      <c r="A46" s="26"/>
      <c r="B46" s="27" t="s">
        <v>118</v>
      </c>
      <c r="C46" s="29">
        <v>1</v>
      </c>
      <c r="D46" s="29">
        <v>3363183</v>
      </c>
      <c r="E46" s="29">
        <v>0</v>
      </c>
      <c r="F46" s="29">
        <v>0</v>
      </c>
      <c r="G46" s="29">
        <v>3363183</v>
      </c>
      <c r="H46" s="46">
        <f t="shared" si="22"/>
        <v>1.3835139062176953</v>
      </c>
      <c r="I46" s="29">
        <v>3363183</v>
      </c>
      <c r="J46" s="29">
        <v>0</v>
      </c>
      <c r="K46" s="29">
        <v>3363183</v>
      </c>
      <c r="L46" s="46">
        <f t="shared" si="23"/>
        <v>1.3835139062176953</v>
      </c>
      <c r="M46" s="30">
        <v>0</v>
      </c>
      <c r="N46" s="46">
        <f t="shared" si="24"/>
        <v>1.3835139062176953</v>
      </c>
      <c r="O46" s="29">
        <v>0</v>
      </c>
      <c r="P46" s="31">
        <v>0</v>
      </c>
      <c r="Q46" s="29">
        <v>0</v>
      </c>
      <c r="R46" s="46">
        <v>0</v>
      </c>
      <c r="S46" s="29">
        <v>3363183</v>
      </c>
      <c r="T46" s="14"/>
      <c r="U46" s="14"/>
      <c r="V46" s="14"/>
    </row>
    <row r="47" spans="1:22" ht="15.75" customHeight="1" x14ac:dyDescent="0.25">
      <c r="A47" s="26" t="s">
        <v>69</v>
      </c>
      <c r="B47" s="27" t="s">
        <v>193</v>
      </c>
      <c r="C47" s="29">
        <v>780</v>
      </c>
      <c r="D47" s="29">
        <v>2895236</v>
      </c>
      <c r="E47" s="29">
        <v>0</v>
      </c>
      <c r="F47" s="29">
        <v>0</v>
      </c>
      <c r="G47" s="29">
        <f>D47</f>
        <v>2895236</v>
      </c>
      <c r="H47" s="45">
        <f t="shared" si="22"/>
        <v>1.191014365790412</v>
      </c>
      <c r="I47" s="29">
        <f>G47</f>
        <v>2895236</v>
      </c>
      <c r="J47" s="29"/>
      <c r="K47" s="29">
        <f>I47</f>
        <v>2895236</v>
      </c>
      <c r="L47" s="45">
        <f t="shared" si="23"/>
        <v>1.191014365790412</v>
      </c>
      <c r="M47" s="29">
        <v>0</v>
      </c>
      <c r="N47" s="45">
        <f t="shared" si="24"/>
        <v>1.191014365790412</v>
      </c>
      <c r="O47" s="29">
        <v>0</v>
      </c>
      <c r="P47" s="31">
        <v>0</v>
      </c>
      <c r="Q47" s="29">
        <v>0</v>
      </c>
      <c r="R47" s="46">
        <v>0</v>
      </c>
      <c r="S47" s="29">
        <v>2894188</v>
      </c>
      <c r="T47" s="14"/>
      <c r="U47" s="14"/>
      <c r="V47" s="14"/>
    </row>
    <row r="48" spans="1:22" x14ac:dyDescent="0.25">
      <c r="A48" s="26" t="s">
        <v>175</v>
      </c>
      <c r="B48" s="27" t="s">
        <v>194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46">
        <f t="shared" ref="H48:H50" si="26">G48/243089931*100</f>
        <v>0</v>
      </c>
      <c r="I48" s="37">
        <v>0</v>
      </c>
      <c r="J48" s="37">
        <v>0</v>
      </c>
      <c r="K48" s="37">
        <v>0</v>
      </c>
      <c r="L48" s="46">
        <f t="shared" ref="L48:L50" si="27">K48/243089931*100</f>
        <v>0</v>
      </c>
      <c r="M48" s="37">
        <v>0</v>
      </c>
      <c r="N48" s="46">
        <f t="shared" si="24"/>
        <v>0</v>
      </c>
      <c r="O48" s="37">
        <v>0</v>
      </c>
      <c r="P48" s="38">
        <v>0</v>
      </c>
      <c r="Q48" s="37">
        <v>0</v>
      </c>
      <c r="R48" s="45">
        <v>0</v>
      </c>
      <c r="S48" s="37">
        <v>0</v>
      </c>
      <c r="T48" s="14"/>
      <c r="U48" s="14"/>
      <c r="V48" s="14"/>
    </row>
    <row r="49" spans="1:22" x14ac:dyDescent="0.25">
      <c r="A49" s="26" t="s">
        <v>178</v>
      </c>
      <c r="B49" s="27" t="s">
        <v>195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45">
        <f t="shared" si="26"/>
        <v>0</v>
      </c>
      <c r="I49" s="37">
        <v>0</v>
      </c>
      <c r="J49" s="37">
        <v>0</v>
      </c>
      <c r="K49" s="37">
        <v>0</v>
      </c>
      <c r="L49" s="45">
        <f t="shared" si="27"/>
        <v>0</v>
      </c>
      <c r="M49" s="37">
        <v>0</v>
      </c>
      <c r="N49" s="45">
        <f t="shared" si="24"/>
        <v>0</v>
      </c>
      <c r="O49" s="37">
        <v>0</v>
      </c>
      <c r="P49" s="38">
        <v>0</v>
      </c>
      <c r="Q49" s="37">
        <v>0</v>
      </c>
      <c r="R49" s="45">
        <v>0</v>
      </c>
      <c r="S49" s="37">
        <v>0</v>
      </c>
      <c r="T49" s="14"/>
      <c r="U49" s="14"/>
      <c r="V49" s="14"/>
    </row>
    <row r="50" spans="1:22" x14ac:dyDescent="0.25">
      <c r="A50" s="26" t="s">
        <v>198</v>
      </c>
      <c r="B50" s="27" t="s">
        <v>196</v>
      </c>
      <c r="C50" s="37">
        <v>343</v>
      </c>
      <c r="D50" s="37">
        <v>26374236</v>
      </c>
      <c r="E50" s="37">
        <v>0</v>
      </c>
      <c r="F50" s="37">
        <v>0</v>
      </c>
      <c r="G50" s="29">
        <f>D50</f>
        <v>26374236</v>
      </c>
      <c r="H50" s="45">
        <f t="shared" si="26"/>
        <v>10.84957977959194</v>
      </c>
      <c r="I50" s="29">
        <f>G50</f>
        <v>26374236</v>
      </c>
      <c r="J50" s="29"/>
      <c r="K50" s="29">
        <f>I50</f>
        <v>26374236</v>
      </c>
      <c r="L50" s="45">
        <f t="shared" si="27"/>
        <v>10.84957977959194</v>
      </c>
      <c r="M50" s="29">
        <v>0</v>
      </c>
      <c r="N50" s="45">
        <f t="shared" ref="N50" si="28">K50/243089931*100</f>
        <v>10.84957977959194</v>
      </c>
      <c r="O50" s="29">
        <v>0</v>
      </c>
      <c r="P50" s="31">
        <v>0</v>
      </c>
      <c r="Q50" s="37">
        <v>0</v>
      </c>
      <c r="R50" s="67">
        <v>0</v>
      </c>
      <c r="S50" s="37">
        <v>26304932</v>
      </c>
      <c r="T50" s="14"/>
      <c r="U50" s="14"/>
      <c r="V50" s="14"/>
    </row>
    <row r="51" spans="1:22" x14ac:dyDescent="0.25">
      <c r="A51" s="26"/>
      <c r="B51" s="27" t="s">
        <v>131</v>
      </c>
      <c r="C51" s="57">
        <v>1</v>
      </c>
      <c r="D51" s="57">
        <v>8556444</v>
      </c>
      <c r="E51" s="57">
        <v>0</v>
      </c>
      <c r="F51" s="57">
        <v>0</v>
      </c>
      <c r="G51" s="57">
        <v>8556444</v>
      </c>
      <c r="H51" s="46">
        <f t="shared" ref="H51:H57" si="29">G51/243089931*100</f>
        <v>3.5198677151296738</v>
      </c>
      <c r="I51" s="57">
        <v>8556444</v>
      </c>
      <c r="J51" s="57">
        <v>0</v>
      </c>
      <c r="K51" s="57">
        <v>8556444</v>
      </c>
      <c r="L51" s="46">
        <f t="shared" ref="L51:L57" si="30">K51/243089931*100</f>
        <v>3.5198677151296738</v>
      </c>
      <c r="M51" s="57">
        <v>0</v>
      </c>
      <c r="N51" s="46">
        <f>K51/243089931*100</f>
        <v>3.5198677151296738</v>
      </c>
      <c r="O51" s="57">
        <v>0</v>
      </c>
      <c r="P51" s="58">
        <v>0</v>
      </c>
      <c r="Q51" s="57">
        <v>0</v>
      </c>
      <c r="R51" s="59">
        <v>0</v>
      </c>
      <c r="S51" s="64">
        <v>8556444</v>
      </c>
      <c r="T51" s="14"/>
      <c r="U51" s="14"/>
      <c r="V51" s="14"/>
    </row>
    <row r="52" spans="1:22" x14ac:dyDescent="0.25">
      <c r="A52" s="26"/>
      <c r="B52" s="27" t="s">
        <v>132</v>
      </c>
      <c r="C52" s="57">
        <v>1</v>
      </c>
      <c r="D52" s="57">
        <v>5158248</v>
      </c>
      <c r="E52" s="57">
        <v>0</v>
      </c>
      <c r="F52" s="57">
        <v>0</v>
      </c>
      <c r="G52" s="57">
        <v>5158248</v>
      </c>
      <c r="H52" s="46">
        <f t="shared" si="29"/>
        <v>2.1219504974066572</v>
      </c>
      <c r="I52" s="57">
        <v>5158248</v>
      </c>
      <c r="J52" s="57">
        <v>0</v>
      </c>
      <c r="K52" s="57">
        <v>5158248</v>
      </c>
      <c r="L52" s="46">
        <f t="shared" si="30"/>
        <v>2.1219504974066572</v>
      </c>
      <c r="M52" s="57">
        <v>0</v>
      </c>
      <c r="N52" s="46">
        <f>K52/243089931*100</f>
        <v>2.1219504974066572</v>
      </c>
      <c r="O52" s="57">
        <v>0</v>
      </c>
      <c r="P52" s="58">
        <v>0</v>
      </c>
      <c r="Q52" s="57">
        <v>0</v>
      </c>
      <c r="R52" s="59">
        <v>0</v>
      </c>
      <c r="S52" s="64">
        <v>5158248</v>
      </c>
      <c r="T52" s="14"/>
      <c r="U52" s="14"/>
      <c r="V52" s="14"/>
    </row>
    <row r="53" spans="1:22" ht="25.5" x14ac:dyDescent="0.25">
      <c r="A53" s="26"/>
      <c r="B53" s="27" t="s">
        <v>133</v>
      </c>
      <c r="C53" s="57">
        <v>1</v>
      </c>
      <c r="D53" s="64">
        <v>5087707</v>
      </c>
      <c r="E53" s="57">
        <v>0</v>
      </c>
      <c r="F53" s="57">
        <v>0</v>
      </c>
      <c r="G53" s="64">
        <v>5087707</v>
      </c>
      <c r="H53" s="46">
        <f t="shared" si="29"/>
        <v>2.0929320186445732</v>
      </c>
      <c r="I53" s="64">
        <v>5087707</v>
      </c>
      <c r="J53" s="57">
        <v>0</v>
      </c>
      <c r="K53" s="64">
        <v>5087707</v>
      </c>
      <c r="L53" s="46">
        <f t="shared" si="30"/>
        <v>2.0929320186445732</v>
      </c>
      <c r="M53" s="57">
        <v>0</v>
      </c>
      <c r="N53" s="46">
        <f>K53/243089931*100</f>
        <v>2.0929320186445732</v>
      </c>
      <c r="O53" s="57">
        <v>0</v>
      </c>
      <c r="P53" s="58">
        <v>0</v>
      </c>
      <c r="Q53" s="57">
        <v>0</v>
      </c>
      <c r="R53" s="59">
        <v>0</v>
      </c>
      <c r="S53" s="64">
        <v>5087707</v>
      </c>
      <c r="T53" s="14"/>
      <c r="U53" s="14"/>
      <c r="V53" s="14"/>
    </row>
    <row r="54" spans="1:22" ht="15" customHeight="1" x14ac:dyDescent="0.25">
      <c r="A54" s="26" t="s">
        <v>199</v>
      </c>
      <c r="B54" s="27" t="s">
        <v>96</v>
      </c>
      <c r="C54" s="24">
        <v>770</v>
      </c>
      <c r="D54" s="65">
        <v>18555731</v>
      </c>
      <c r="E54" s="24">
        <v>0</v>
      </c>
      <c r="F54" s="24">
        <v>0</v>
      </c>
      <c r="G54" s="65">
        <f>D54</f>
        <v>18555731</v>
      </c>
      <c r="H54" s="45">
        <f t="shared" si="29"/>
        <v>7.6332783195368137</v>
      </c>
      <c r="I54" s="65">
        <f>G54</f>
        <v>18555731</v>
      </c>
      <c r="J54" s="24">
        <v>0</v>
      </c>
      <c r="K54" s="65">
        <f>I54</f>
        <v>18555731</v>
      </c>
      <c r="L54" s="45">
        <f t="shared" si="30"/>
        <v>7.6332783195368137</v>
      </c>
      <c r="M54" s="24">
        <v>0</v>
      </c>
      <c r="N54" s="45">
        <f t="shared" ref="N54:N59" si="31">K54/243089931*100</f>
        <v>7.6332783195368137</v>
      </c>
      <c r="O54" s="24">
        <v>0</v>
      </c>
      <c r="P54" s="25">
        <v>0</v>
      </c>
      <c r="Q54" s="24">
        <v>0</v>
      </c>
      <c r="R54" s="55">
        <v>0</v>
      </c>
      <c r="S54" s="65">
        <v>17515685</v>
      </c>
      <c r="T54" s="14"/>
      <c r="U54" s="14"/>
      <c r="V54" s="14"/>
    </row>
    <row r="55" spans="1:22" x14ac:dyDescent="0.25">
      <c r="A55" s="26"/>
      <c r="B55" s="27" t="s">
        <v>119</v>
      </c>
      <c r="C55" s="32">
        <v>2</v>
      </c>
      <c r="D55" s="65">
        <v>2924</v>
      </c>
      <c r="E55" s="24">
        <v>0</v>
      </c>
      <c r="F55" s="24">
        <v>0</v>
      </c>
      <c r="G55" s="65">
        <f>D55</f>
        <v>2924</v>
      </c>
      <c r="H55" s="45">
        <f t="shared" si="29"/>
        <v>1.202847023721439E-3</v>
      </c>
      <c r="I55" s="65">
        <f>G55</f>
        <v>2924</v>
      </c>
      <c r="J55" s="24">
        <v>0</v>
      </c>
      <c r="K55" s="65">
        <f>I55</f>
        <v>2924</v>
      </c>
      <c r="L55" s="45">
        <f t="shared" si="30"/>
        <v>1.202847023721439E-3</v>
      </c>
      <c r="M55" s="24">
        <v>0</v>
      </c>
      <c r="N55" s="45">
        <f>K55/243089931*100</f>
        <v>1.202847023721439E-3</v>
      </c>
      <c r="O55" s="24">
        <v>0</v>
      </c>
      <c r="P55" s="25">
        <v>0</v>
      </c>
      <c r="Q55" s="24">
        <v>0</v>
      </c>
      <c r="R55" s="55">
        <v>0</v>
      </c>
      <c r="S55" s="65">
        <v>2924</v>
      </c>
      <c r="T55" s="14"/>
      <c r="U55" s="14"/>
      <c r="V55" s="14"/>
    </row>
    <row r="56" spans="1:22" x14ac:dyDescent="0.25">
      <c r="A56" s="26"/>
      <c r="B56" s="27" t="s">
        <v>200</v>
      </c>
      <c r="C56" s="32">
        <v>27</v>
      </c>
      <c r="D56" s="65">
        <v>1450976</v>
      </c>
      <c r="E56" s="24">
        <v>0</v>
      </c>
      <c r="F56" s="24">
        <v>0</v>
      </c>
      <c r="G56" s="65">
        <f>D56</f>
        <v>1450976</v>
      </c>
      <c r="H56" s="45">
        <f t="shared" si="29"/>
        <v>0.59688856466868634</v>
      </c>
      <c r="I56" s="65">
        <f>G56</f>
        <v>1450976</v>
      </c>
      <c r="J56" s="24">
        <v>0</v>
      </c>
      <c r="K56" s="65">
        <f>I56</f>
        <v>1450976</v>
      </c>
      <c r="L56" s="45">
        <f t="shared" si="30"/>
        <v>0.59688856466868634</v>
      </c>
      <c r="M56" s="24">
        <v>0</v>
      </c>
      <c r="N56" s="45">
        <f>K56/243089931*100</f>
        <v>0.59688856466868634</v>
      </c>
      <c r="O56" s="24">
        <v>0</v>
      </c>
      <c r="P56" s="25">
        <v>0</v>
      </c>
      <c r="Q56" s="24">
        <v>0</v>
      </c>
      <c r="R56" s="55">
        <v>0</v>
      </c>
      <c r="S56" s="65">
        <v>1450976</v>
      </c>
      <c r="T56" s="14"/>
      <c r="U56" s="14"/>
      <c r="V56" s="14"/>
    </row>
    <row r="57" spans="1:22" x14ac:dyDescent="0.25">
      <c r="A57" s="26"/>
      <c r="B57" s="27" t="s">
        <v>120</v>
      </c>
      <c r="C57" s="32">
        <v>721</v>
      </c>
      <c r="D57" s="65">
        <v>14818158</v>
      </c>
      <c r="E57" s="24">
        <v>0</v>
      </c>
      <c r="F57" s="24">
        <v>0</v>
      </c>
      <c r="G57" s="65">
        <f>D57</f>
        <v>14818158</v>
      </c>
      <c r="H57" s="45">
        <f t="shared" si="29"/>
        <v>6.0957514525766188</v>
      </c>
      <c r="I57" s="65">
        <f>G57</f>
        <v>14818158</v>
      </c>
      <c r="J57" s="24">
        <v>0</v>
      </c>
      <c r="K57" s="65">
        <f>I57</f>
        <v>14818158</v>
      </c>
      <c r="L57" s="45">
        <f t="shared" si="30"/>
        <v>6.0957514525766188</v>
      </c>
      <c r="M57" s="24">
        <v>0</v>
      </c>
      <c r="N57" s="45">
        <f t="shared" si="31"/>
        <v>6.0957514525766188</v>
      </c>
      <c r="O57" s="24">
        <v>0</v>
      </c>
      <c r="P57" s="25">
        <v>0</v>
      </c>
      <c r="Q57" s="24">
        <v>0</v>
      </c>
      <c r="R57" s="55">
        <v>0</v>
      </c>
      <c r="S57" s="65">
        <v>14818112</v>
      </c>
      <c r="T57" s="14"/>
      <c r="U57" s="14"/>
      <c r="V57" s="14"/>
    </row>
    <row r="58" spans="1:22" x14ac:dyDescent="0.25">
      <c r="A58" s="26"/>
      <c r="B58" s="27" t="s">
        <v>118</v>
      </c>
      <c r="C58" s="24">
        <v>1</v>
      </c>
      <c r="D58" s="24">
        <v>11119635</v>
      </c>
      <c r="E58" s="24">
        <v>0</v>
      </c>
      <c r="F58" s="24">
        <v>0</v>
      </c>
      <c r="G58" s="24">
        <v>11119635</v>
      </c>
      <c r="H58" s="45">
        <f t="shared" ref="H58:H59" si="32">G58/243089931*100</f>
        <v>4.5742885993908153</v>
      </c>
      <c r="I58" s="24">
        <v>11119635</v>
      </c>
      <c r="J58" s="24">
        <v>0</v>
      </c>
      <c r="K58" s="24">
        <v>11119635</v>
      </c>
      <c r="L58" s="45">
        <f t="shared" ref="L58:L59" si="33">K58/243089931*100</f>
        <v>4.5742885993908153</v>
      </c>
      <c r="M58" s="24">
        <v>0</v>
      </c>
      <c r="N58" s="45">
        <f t="shared" si="31"/>
        <v>4.5742885993908153</v>
      </c>
      <c r="O58" s="24">
        <v>0</v>
      </c>
      <c r="P58" s="25">
        <v>0</v>
      </c>
      <c r="Q58" s="24">
        <v>0</v>
      </c>
      <c r="R58" s="55">
        <v>0</v>
      </c>
      <c r="S58" s="63">
        <v>11119635</v>
      </c>
      <c r="T58" s="14"/>
      <c r="U58" s="14"/>
      <c r="V58" s="14"/>
    </row>
    <row r="59" spans="1:22" x14ac:dyDescent="0.25">
      <c r="A59" s="26"/>
      <c r="B59" s="27" t="s">
        <v>121</v>
      </c>
      <c r="C59" s="32">
        <v>18</v>
      </c>
      <c r="D59" s="65">
        <v>19673</v>
      </c>
      <c r="E59" s="24">
        <v>0</v>
      </c>
      <c r="F59" s="24">
        <v>0</v>
      </c>
      <c r="G59" s="65">
        <f>D59</f>
        <v>19673</v>
      </c>
      <c r="H59" s="45">
        <f t="shared" si="32"/>
        <v>8.0928897050861395E-3</v>
      </c>
      <c r="I59" s="65">
        <f>G59</f>
        <v>19673</v>
      </c>
      <c r="J59" s="24">
        <v>0</v>
      </c>
      <c r="K59" s="65">
        <f>I59</f>
        <v>19673</v>
      </c>
      <c r="L59" s="45">
        <f t="shared" si="33"/>
        <v>8.0928897050861395E-3</v>
      </c>
      <c r="M59" s="24">
        <v>0</v>
      </c>
      <c r="N59" s="45">
        <f t="shared" si="31"/>
        <v>8.0928897050861395E-3</v>
      </c>
      <c r="O59" s="24">
        <v>0</v>
      </c>
      <c r="P59" s="25">
        <v>0</v>
      </c>
      <c r="Q59" s="24">
        <v>0</v>
      </c>
      <c r="R59" s="55">
        <v>0</v>
      </c>
      <c r="S59" s="65">
        <v>19673</v>
      </c>
      <c r="T59" s="14"/>
      <c r="U59" s="14"/>
      <c r="V59" s="14"/>
    </row>
    <row r="60" spans="1:22" x14ac:dyDescent="0.25">
      <c r="A60" s="26"/>
      <c r="B60" s="27" t="s">
        <v>225</v>
      </c>
      <c r="C60" s="32">
        <v>2</v>
      </c>
      <c r="D60" s="65">
        <v>2264000</v>
      </c>
      <c r="E60" s="24">
        <v>0</v>
      </c>
      <c r="F60" s="24">
        <v>0</v>
      </c>
      <c r="G60" s="65">
        <f>D60</f>
        <v>2264000</v>
      </c>
      <c r="H60" s="45">
        <f t="shared" ref="H60" si="34">G60/243089931*100</f>
        <v>0.93134256556270112</v>
      </c>
      <c r="I60" s="65">
        <f>G60</f>
        <v>2264000</v>
      </c>
      <c r="J60" s="24">
        <v>0</v>
      </c>
      <c r="K60" s="65">
        <f>I60</f>
        <v>2264000</v>
      </c>
      <c r="L60" s="45">
        <f t="shared" ref="L60" si="35">K60/243089931*100</f>
        <v>0.93134256556270112</v>
      </c>
      <c r="M60" s="24">
        <v>0</v>
      </c>
      <c r="N60" s="45">
        <f t="shared" ref="N60" si="36">K60/243089931*100</f>
        <v>0.93134256556270112</v>
      </c>
      <c r="O60" s="24">
        <v>0</v>
      </c>
      <c r="P60" s="25">
        <v>0</v>
      </c>
      <c r="Q60" s="24">
        <v>0</v>
      </c>
      <c r="R60" s="55">
        <v>0</v>
      </c>
      <c r="S60" s="65">
        <v>1224000</v>
      </c>
      <c r="T60" s="14"/>
      <c r="U60" s="14"/>
      <c r="V60" s="14"/>
    </row>
    <row r="61" spans="1:22" s="49" customFormat="1" x14ac:dyDescent="0.25">
      <c r="A61" s="43"/>
      <c r="B61" s="28" t="s">
        <v>201</v>
      </c>
      <c r="C61" s="39">
        <f>C41+C42+C43+C47+C50+C54</f>
        <v>58531</v>
      </c>
      <c r="D61" s="39">
        <f>D41+D42+D43+D47+D50+D54</f>
        <v>97828985</v>
      </c>
      <c r="E61" s="39">
        <f t="shared" ref="E61:S61" si="37">E41+E42+E43+E47+E50+E54</f>
        <v>0</v>
      </c>
      <c r="F61" s="39">
        <f t="shared" si="37"/>
        <v>0</v>
      </c>
      <c r="G61" s="39">
        <f t="shared" si="37"/>
        <v>97828985</v>
      </c>
      <c r="H61" s="66">
        <f t="shared" si="37"/>
        <v>40.24394782521864</v>
      </c>
      <c r="I61" s="39">
        <f t="shared" si="37"/>
        <v>97828985</v>
      </c>
      <c r="J61" s="39">
        <f t="shared" si="37"/>
        <v>0</v>
      </c>
      <c r="K61" s="39">
        <f t="shared" si="37"/>
        <v>97828985</v>
      </c>
      <c r="L61" s="66">
        <f t="shared" si="37"/>
        <v>40.24394782521864</v>
      </c>
      <c r="M61" s="39">
        <f t="shared" si="37"/>
        <v>0</v>
      </c>
      <c r="N61" s="66">
        <f t="shared" si="37"/>
        <v>40.24394782521864</v>
      </c>
      <c r="O61" s="39">
        <f t="shared" si="37"/>
        <v>0</v>
      </c>
      <c r="P61" s="66">
        <f t="shared" si="37"/>
        <v>0</v>
      </c>
      <c r="Q61" s="39">
        <f t="shared" si="37"/>
        <v>0</v>
      </c>
      <c r="R61" s="39">
        <f t="shared" si="37"/>
        <v>0</v>
      </c>
      <c r="S61" s="39">
        <f t="shared" si="37"/>
        <v>94656451</v>
      </c>
      <c r="T61" s="68"/>
      <c r="U61" s="68"/>
      <c r="V61" s="68"/>
    </row>
    <row r="62" spans="1:22" s="49" customFormat="1" ht="28.5" customHeight="1" x14ac:dyDescent="0.25">
      <c r="A62" s="43"/>
      <c r="B62" s="28" t="s">
        <v>123</v>
      </c>
      <c r="C62" s="39">
        <f>C20+C29+C34+C61</f>
        <v>58670</v>
      </c>
      <c r="D62" s="39">
        <f t="shared" ref="D62:R62" si="38">D20+D29+D34+D61</f>
        <v>111249944</v>
      </c>
      <c r="E62" s="39">
        <f t="shared" si="38"/>
        <v>0</v>
      </c>
      <c r="F62" s="39">
        <f t="shared" si="38"/>
        <v>0</v>
      </c>
      <c r="G62" s="39">
        <f t="shared" si="38"/>
        <v>111249944</v>
      </c>
      <c r="H62" s="66">
        <f t="shared" si="38"/>
        <v>45.764932978651423</v>
      </c>
      <c r="I62" s="39">
        <f t="shared" si="38"/>
        <v>111249944</v>
      </c>
      <c r="J62" s="39">
        <f t="shared" si="38"/>
        <v>0</v>
      </c>
      <c r="K62" s="39">
        <f t="shared" si="38"/>
        <v>111249944</v>
      </c>
      <c r="L62" s="66">
        <f t="shared" si="38"/>
        <v>45.764932978651423</v>
      </c>
      <c r="M62" s="39">
        <f t="shared" si="38"/>
        <v>0</v>
      </c>
      <c r="N62" s="66">
        <f t="shared" si="38"/>
        <v>45.764932978651423</v>
      </c>
      <c r="O62" s="39">
        <f t="shared" si="38"/>
        <v>0</v>
      </c>
      <c r="P62" s="39">
        <f t="shared" si="38"/>
        <v>0</v>
      </c>
      <c r="Q62" s="39">
        <f t="shared" si="38"/>
        <v>0</v>
      </c>
      <c r="R62" s="39">
        <f t="shared" si="38"/>
        <v>0</v>
      </c>
      <c r="S62" s="39">
        <f>S20+S29+S34+S61</f>
        <v>108067948</v>
      </c>
      <c r="T62" s="68"/>
      <c r="U62" s="68"/>
      <c r="V62" s="68"/>
    </row>
    <row r="64" spans="1:22" ht="17.25" customHeight="1" x14ac:dyDescent="0.25">
      <c r="B64" s="173" t="s">
        <v>204</v>
      </c>
      <c r="C64" s="173"/>
      <c r="D64" s="173"/>
      <c r="E64" s="173"/>
    </row>
    <row r="65" spans="2:5" ht="17.25" customHeight="1" x14ac:dyDescent="0.25">
      <c r="B65" s="173" t="s">
        <v>205</v>
      </c>
      <c r="C65" s="173"/>
      <c r="D65" s="173"/>
      <c r="E65" s="173"/>
    </row>
  </sheetData>
  <sheetProtection formatCells="0" formatColumns="0" formatRows="0" insertColumns="0" insertRows="0" insertHyperlinks="0" deleteColumns="0" deleteRows="0" sort="0" autoFilter="0" pivotTables="0"/>
  <mergeCells count="28">
    <mergeCell ref="B64:E64"/>
    <mergeCell ref="B65:E65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</mergeCells>
  <dataValidations count="4">
    <dataValidation type="whole" operator="lessThanOrEqual" allowBlank="1" showInputMessage="1" showErrorMessage="1" sqref="Q9">
      <formula1>D9</formula1>
    </dataValidation>
    <dataValidation type="whole" operator="greaterThan" allowBlank="1" showInputMessage="1" showErrorMessage="1" sqref="C9">
      <formula1>0</formula1>
    </dataValidation>
    <dataValidation type="whole" operator="greaterThanOrEqual" allowBlank="1" showInputMessage="1" showErrorMessage="1" sqref="E9:F9 J9">
      <formula1>0</formula1>
    </dataValidation>
    <dataValidation type="whole" operator="lessThanOrEqual" allowBlank="1" showInputMessage="1" showErrorMessage="1" sqref="O9">
      <formula1>#REF!</formula1>
    </dataValidation>
  </dataValidations>
  <hyperlinks>
    <hyperlink ref="B37" location="'Directors and their relatives'!A1" display="Directors and their relatives (excluding independent directors and nominee directors)"/>
    <hyperlink ref="B38" location="'Key Managerial Personnel'!F12" display="Key Managerial Personnel"/>
    <hyperlink ref="B39" location="'Relatives of promoters'!F12" display="Relatives of promoters (other than ‘immediate relatives’ of promoters disclosed under ‘Promoter and Promoter Group’ category)"/>
    <hyperlink ref="B40" location="'Trusts where any person'!F12" display="Trusts where any person belonging to 'Promoter and Promoter Group' category is 'trustee', 'beneficiary', or 'author of the trust'"/>
    <hyperlink ref="B41" location="'Investor Education'!F12" display="Investor Education and Protection Fund (IEPF)"/>
    <hyperlink ref="B64" location="PAC_Public!F12" display="Details of the shareholders acting as persons in Concert for Public"/>
    <hyperlink ref="B65" location="Unclaimed_Public!A1" display="Details of Shares which remain unclaimed for Public"/>
  </hyperlinks>
  <pageMargins left="0.25" right="0.25" top="0.75" bottom="0.75" header="0.3" footer="0.3"/>
  <pageSetup paperSize="9" scale="5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Normal="100" workbookViewId="0">
      <selection sqref="A1:T1"/>
    </sheetView>
  </sheetViews>
  <sheetFormatPr defaultRowHeight="12.75" x14ac:dyDescent="0.2"/>
  <cols>
    <col min="1" max="1" width="2.7109375" style="135" customWidth="1"/>
    <col min="2" max="2" width="24.85546875" style="135" customWidth="1"/>
    <col min="3" max="3" width="3.85546875" style="135" bestFit="1" customWidth="1"/>
    <col min="4" max="4" width="9" style="135" bestFit="1" customWidth="1"/>
    <col min="5" max="5" width="8.42578125" style="135" bestFit="1" customWidth="1"/>
    <col min="6" max="6" width="9" style="135" bestFit="1" customWidth="1"/>
    <col min="7" max="7" width="8.28515625" style="135" bestFit="1" customWidth="1"/>
    <col min="8" max="8" width="9.140625" style="135"/>
    <col min="9" max="9" width="9" style="135" bestFit="1" customWidth="1"/>
    <col min="10" max="11" width="4.140625" style="135" bestFit="1" customWidth="1"/>
    <col min="12" max="12" width="4.28515625" style="135" bestFit="1" customWidth="1"/>
    <col min="13" max="13" width="22.5703125" style="135" bestFit="1" customWidth="1"/>
    <col min="14" max="14" width="9" style="135" bestFit="1" customWidth="1"/>
    <col min="15" max="15" width="21.140625" style="135" customWidth="1"/>
    <col min="16" max="16" width="3.28515625" style="135" bestFit="1" customWidth="1"/>
    <col min="17" max="17" width="8.7109375" style="135" bestFit="1" customWidth="1"/>
    <col min="18" max="18" width="8.28515625" style="135" bestFit="1" customWidth="1"/>
    <col min="19" max="20" width="8.7109375" style="135" bestFit="1" customWidth="1"/>
    <col min="21" max="16384" width="9.140625" style="135"/>
  </cols>
  <sheetData>
    <row r="1" spans="1:20" ht="15" customHeight="1" x14ac:dyDescent="0.2">
      <c r="A1" s="189" t="s">
        <v>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1"/>
    </row>
    <row r="2" spans="1:20" ht="15" customHeight="1" x14ac:dyDescent="0.2">
      <c r="A2" s="192" t="s">
        <v>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</row>
    <row r="3" spans="1:20" ht="15" customHeight="1" x14ac:dyDescent="0.2">
      <c r="A3" s="192" t="s">
        <v>221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</row>
    <row r="4" spans="1:20" ht="15" customHeight="1" x14ac:dyDescent="0.2">
      <c r="A4" s="192" t="s">
        <v>51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4"/>
    </row>
    <row r="5" spans="1:20" s="146" customFormat="1" ht="15" customHeight="1" x14ac:dyDescent="0.2">
      <c r="A5" s="195"/>
      <c r="B5" s="196" t="s">
        <v>73</v>
      </c>
      <c r="C5" s="196" t="s">
        <v>74</v>
      </c>
      <c r="D5" s="196" t="s">
        <v>75</v>
      </c>
      <c r="E5" s="196" t="s">
        <v>4</v>
      </c>
      <c r="F5" s="196" t="s">
        <v>76</v>
      </c>
      <c r="G5" s="196" t="s">
        <v>77</v>
      </c>
      <c r="H5" s="196" t="s">
        <v>78</v>
      </c>
      <c r="I5" s="198" t="s">
        <v>79</v>
      </c>
      <c r="J5" s="196" t="s">
        <v>52</v>
      </c>
      <c r="K5" s="196"/>
      <c r="L5" s="196"/>
      <c r="M5" s="196"/>
      <c r="N5" s="196" t="s">
        <v>80</v>
      </c>
      <c r="O5" s="198" t="s">
        <v>81</v>
      </c>
      <c r="P5" s="196" t="s">
        <v>14</v>
      </c>
      <c r="Q5" s="196"/>
      <c r="R5" s="196" t="s">
        <v>15</v>
      </c>
      <c r="S5" s="196"/>
      <c r="T5" s="199" t="s">
        <v>82</v>
      </c>
    </row>
    <row r="6" spans="1:20" s="146" customFormat="1" ht="15" customHeight="1" x14ac:dyDescent="0.2">
      <c r="A6" s="195"/>
      <c r="B6" s="197"/>
      <c r="C6" s="196"/>
      <c r="D6" s="196"/>
      <c r="E6" s="196"/>
      <c r="F6" s="196"/>
      <c r="G6" s="196"/>
      <c r="H6" s="196"/>
      <c r="I6" s="198"/>
      <c r="J6" s="196" t="s">
        <v>83</v>
      </c>
      <c r="K6" s="196"/>
      <c r="L6" s="196"/>
      <c r="M6" s="198" t="s">
        <v>84</v>
      </c>
      <c r="N6" s="196"/>
      <c r="O6" s="198"/>
      <c r="P6" s="196" t="s">
        <v>85</v>
      </c>
      <c r="Q6" s="198" t="s">
        <v>23</v>
      </c>
      <c r="R6" s="196" t="s">
        <v>124</v>
      </c>
      <c r="S6" s="198" t="s">
        <v>113</v>
      </c>
      <c r="T6" s="199"/>
    </row>
    <row r="7" spans="1:20" s="146" customFormat="1" ht="75" customHeight="1" x14ac:dyDescent="0.2">
      <c r="A7" s="195"/>
      <c r="B7" s="197"/>
      <c r="C7" s="196"/>
      <c r="D7" s="196"/>
      <c r="E7" s="196"/>
      <c r="F7" s="196"/>
      <c r="G7" s="196"/>
      <c r="H7" s="196"/>
      <c r="I7" s="198"/>
      <c r="J7" s="147" t="s">
        <v>87</v>
      </c>
      <c r="K7" s="147" t="s">
        <v>88</v>
      </c>
      <c r="L7" s="147" t="s">
        <v>21</v>
      </c>
      <c r="M7" s="198"/>
      <c r="N7" s="196"/>
      <c r="O7" s="198"/>
      <c r="P7" s="196"/>
      <c r="Q7" s="198"/>
      <c r="R7" s="196"/>
      <c r="S7" s="198"/>
      <c r="T7" s="199"/>
    </row>
    <row r="8" spans="1:20" ht="25.5" x14ac:dyDescent="0.2">
      <c r="A8" s="136">
        <v>1</v>
      </c>
      <c r="B8" s="137" t="s">
        <v>202</v>
      </c>
      <c r="C8" s="137"/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9">
        <v>0</v>
      </c>
    </row>
    <row r="9" spans="1:20" ht="63.75" x14ac:dyDescent="0.2">
      <c r="A9" s="136">
        <v>2</v>
      </c>
      <c r="B9" s="137" t="s">
        <v>203</v>
      </c>
      <c r="C9" s="137"/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9">
        <v>0</v>
      </c>
    </row>
    <row r="10" spans="1:20" s="144" customFormat="1" ht="39" thickBot="1" x14ac:dyDescent="0.25">
      <c r="A10" s="140"/>
      <c r="B10" s="141" t="s">
        <v>125</v>
      </c>
      <c r="C10" s="141"/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3">
        <v>0</v>
      </c>
    </row>
    <row r="13" spans="1:20" x14ac:dyDescent="0.2">
      <c r="B13" s="187" t="s">
        <v>206</v>
      </c>
      <c r="C13" s="187"/>
      <c r="D13" s="187"/>
      <c r="E13" s="187"/>
      <c r="F13" s="187"/>
      <c r="G13" s="187"/>
      <c r="H13" s="187"/>
      <c r="I13" s="187"/>
    </row>
    <row r="14" spans="1:20" x14ac:dyDescent="0.2">
      <c r="B14" s="188" t="s">
        <v>207</v>
      </c>
      <c r="C14" s="188"/>
      <c r="D14" s="188"/>
      <c r="E14" s="188" t="s">
        <v>208</v>
      </c>
      <c r="F14" s="188"/>
      <c r="G14" s="188" t="s">
        <v>209</v>
      </c>
      <c r="H14" s="188"/>
      <c r="I14" s="188"/>
    </row>
    <row r="15" spans="1:20" x14ac:dyDescent="0.2">
      <c r="B15" s="184" t="s">
        <v>210</v>
      </c>
      <c r="C15" s="184"/>
      <c r="D15" s="184"/>
      <c r="E15" s="185"/>
      <c r="F15" s="185"/>
      <c r="G15" s="186"/>
      <c r="H15" s="186"/>
      <c r="I15" s="186"/>
    </row>
    <row r="16" spans="1:20" x14ac:dyDescent="0.2">
      <c r="B16" s="184" t="s">
        <v>211</v>
      </c>
      <c r="C16" s="184"/>
      <c r="D16" s="184"/>
      <c r="E16" s="185"/>
      <c r="F16" s="185"/>
      <c r="G16" s="186"/>
      <c r="H16" s="186"/>
      <c r="I16" s="186"/>
    </row>
    <row r="17" spans="2:9" x14ac:dyDescent="0.2">
      <c r="B17" s="184" t="s">
        <v>212</v>
      </c>
      <c r="C17" s="184"/>
      <c r="D17" s="184"/>
      <c r="E17" s="185"/>
      <c r="F17" s="185"/>
      <c r="G17" s="186"/>
      <c r="H17" s="186"/>
      <c r="I17" s="186"/>
    </row>
    <row r="18" spans="2:9" x14ac:dyDescent="0.2">
      <c r="B18" s="184" t="s">
        <v>213</v>
      </c>
      <c r="C18" s="184"/>
      <c r="D18" s="184"/>
      <c r="E18" s="185"/>
      <c r="F18" s="185"/>
      <c r="G18" s="186"/>
      <c r="H18" s="186"/>
      <c r="I18" s="186"/>
    </row>
    <row r="19" spans="2:9" x14ac:dyDescent="0.2">
      <c r="B19" s="184" t="s">
        <v>214</v>
      </c>
      <c r="C19" s="184"/>
      <c r="D19" s="184"/>
      <c r="E19" s="185"/>
      <c r="F19" s="185"/>
      <c r="G19" s="186"/>
      <c r="H19" s="186"/>
      <c r="I19" s="186"/>
    </row>
    <row r="20" spans="2:9" x14ac:dyDescent="0.2">
      <c r="B20" s="183" t="s">
        <v>227</v>
      </c>
      <c r="C20" s="183"/>
      <c r="D20" s="183"/>
      <c r="E20" s="183"/>
      <c r="F20" s="183"/>
      <c r="G20" s="183"/>
      <c r="H20" s="183"/>
      <c r="I20" s="183"/>
    </row>
    <row r="21" spans="2:9" x14ac:dyDescent="0.2">
      <c r="B21" s="183"/>
      <c r="C21" s="183"/>
      <c r="D21" s="183"/>
      <c r="E21" s="183"/>
      <c r="F21" s="183"/>
      <c r="G21" s="183"/>
      <c r="H21" s="183"/>
      <c r="I21" s="183"/>
    </row>
    <row r="22" spans="2:9" x14ac:dyDescent="0.2">
      <c r="B22" s="183"/>
      <c r="C22" s="183"/>
      <c r="D22" s="183"/>
      <c r="E22" s="183"/>
      <c r="F22" s="183"/>
      <c r="G22" s="183"/>
      <c r="H22" s="183"/>
      <c r="I22" s="183"/>
    </row>
    <row r="23" spans="2:9" x14ac:dyDescent="0.2">
      <c r="B23" s="183"/>
      <c r="C23" s="183"/>
      <c r="D23" s="183"/>
      <c r="E23" s="183"/>
      <c r="F23" s="183"/>
      <c r="G23" s="183"/>
      <c r="H23" s="183"/>
      <c r="I23" s="183"/>
    </row>
    <row r="24" spans="2:9" x14ac:dyDescent="0.2">
      <c r="B24" s="183"/>
      <c r="C24" s="183"/>
      <c r="D24" s="183"/>
      <c r="E24" s="183"/>
      <c r="F24" s="183"/>
      <c r="G24" s="183"/>
      <c r="H24" s="183"/>
      <c r="I24" s="183"/>
    </row>
    <row r="25" spans="2:9" x14ac:dyDescent="0.2">
      <c r="B25" s="183"/>
      <c r="C25" s="183"/>
      <c r="D25" s="183"/>
      <c r="E25" s="183"/>
      <c r="F25" s="183"/>
      <c r="G25" s="183"/>
      <c r="H25" s="183"/>
      <c r="I25" s="183"/>
    </row>
    <row r="26" spans="2:9" ht="15" customHeight="1" x14ac:dyDescent="0.2">
      <c r="B26" s="183"/>
      <c r="C26" s="183"/>
      <c r="D26" s="183"/>
      <c r="E26" s="183"/>
      <c r="F26" s="183"/>
      <c r="G26" s="183"/>
      <c r="H26" s="183"/>
      <c r="I26" s="183"/>
    </row>
    <row r="27" spans="2:9" ht="15.75" customHeight="1" x14ac:dyDescent="0.2">
      <c r="B27" s="188" t="s">
        <v>207</v>
      </c>
      <c r="C27" s="188"/>
      <c r="D27" s="188"/>
      <c r="E27" s="188" t="s">
        <v>208</v>
      </c>
      <c r="F27" s="188"/>
      <c r="G27" s="188" t="s">
        <v>209</v>
      </c>
      <c r="H27" s="188"/>
      <c r="I27" s="188"/>
    </row>
    <row r="28" spans="2:9" ht="15" customHeight="1" x14ac:dyDescent="0.2">
      <c r="B28" s="184" t="s">
        <v>210</v>
      </c>
      <c r="C28" s="184"/>
      <c r="D28" s="184"/>
      <c r="E28" s="185"/>
      <c r="F28" s="185"/>
      <c r="G28" s="186"/>
      <c r="H28" s="186"/>
      <c r="I28" s="186"/>
    </row>
    <row r="29" spans="2:9" ht="15" customHeight="1" x14ac:dyDescent="0.2">
      <c r="B29" s="184" t="s">
        <v>211</v>
      </c>
      <c r="C29" s="184"/>
      <c r="D29" s="184"/>
      <c r="E29" s="185"/>
      <c r="F29" s="185"/>
      <c r="G29" s="186"/>
      <c r="H29" s="186"/>
      <c r="I29" s="186"/>
    </row>
    <row r="30" spans="2:9" ht="15" customHeight="1" x14ac:dyDescent="0.2">
      <c r="B30" s="184" t="s">
        <v>212</v>
      </c>
      <c r="C30" s="184"/>
      <c r="D30" s="184"/>
      <c r="E30" s="185"/>
      <c r="F30" s="185"/>
      <c r="G30" s="186"/>
      <c r="H30" s="186"/>
      <c r="I30" s="186"/>
    </row>
    <row r="31" spans="2:9" ht="15" customHeight="1" x14ac:dyDescent="0.2">
      <c r="B31" s="184" t="s">
        <v>213</v>
      </c>
      <c r="C31" s="184"/>
      <c r="D31" s="184"/>
      <c r="E31" s="185"/>
      <c r="F31" s="185"/>
      <c r="G31" s="186"/>
      <c r="H31" s="186"/>
      <c r="I31" s="186"/>
    </row>
    <row r="32" spans="2:9" ht="15" customHeight="1" x14ac:dyDescent="0.2">
      <c r="B32" s="184" t="s">
        <v>214</v>
      </c>
      <c r="C32" s="184"/>
      <c r="D32" s="184"/>
      <c r="E32" s="185"/>
      <c r="F32" s="185"/>
      <c r="G32" s="186"/>
      <c r="H32" s="186"/>
      <c r="I32" s="186"/>
    </row>
    <row r="33" spans="2:9" ht="15" customHeight="1" x14ac:dyDescent="0.2">
      <c r="B33" s="183" t="s">
        <v>227</v>
      </c>
      <c r="C33" s="183"/>
      <c r="D33" s="183"/>
      <c r="E33" s="183"/>
      <c r="F33" s="183"/>
      <c r="G33" s="183"/>
      <c r="H33" s="183"/>
      <c r="I33" s="183"/>
    </row>
    <row r="34" spans="2:9" ht="15" customHeight="1" x14ac:dyDescent="0.2">
      <c r="B34" s="183"/>
      <c r="C34" s="183"/>
      <c r="D34" s="183"/>
      <c r="E34" s="183"/>
      <c r="F34" s="183"/>
      <c r="G34" s="183"/>
      <c r="H34" s="183"/>
      <c r="I34" s="183"/>
    </row>
    <row r="35" spans="2:9" x14ac:dyDescent="0.2">
      <c r="B35" s="183"/>
      <c r="C35" s="183"/>
      <c r="D35" s="183"/>
      <c r="E35" s="183"/>
      <c r="F35" s="183"/>
      <c r="G35" s="183"/>
      <c r="H35" s="183"/>
      <c r="I35" s="183"/>
    </row>
    <row r="36" spans="2:9" x14ac:dyDescent="0.2">
      <c r="B36" s="183"/>
      <c r="C36" s="183"/>
      <c r="D36" s="183"/>
      <c r="E36" s="183"/>
      <c r="F36" s="183"/>
      <c r="G36" s="183"/>
      <c r="H36" s="183"/>
      <c r="I36" s="183"/>
    </row>
    <row r="37" spans="2:9" x14ac:dyDescent="0.2">
      <c r="B37" s="183"/>
      <c r="C37" s="183"/>
      <c r="D37" s="183"/>
      <c r="E37" s="183"/>
      <c r="F37" s="183"/>
      <c r="G37" s="183"/>
      <c r="H37" s="183"/>
      <c r="I37" s="183"/>
    </row>
    <row r="38" spans="2:9" x14ac:dyDescent="0.2">
      <c r="B38" s="183"/>
      <c r="C38" s="183"/>
      <c r="D38" s="183"/>
      <c r="E38" s="183"/>
      <c r="F38" s="183"/>
      <c r="G38" s="183"/>
      <c r="H38" s="183"/>
      <c r="I38" s="183"/>
    </row>
    <row r="39" spans="2:9" x14ac:dyDescent="0.2">
      <c r="B39" s="183"/>
      <c r="C39" s="183"/>
      <c r="D39" s="183"/>
      <c r="E39" s="183"/>
      <c r="F39" s="183"/>
      <c r="G39" s="183"/>
      <c r="H39" s="183"/>
      <c r="I39" s="183"/>
    </row>
    <row r="40" spans="2:9" x14ac:dyDescent="0.2">
      <c r="B40" s="145"/>
      <c r="C40" s="145"/>
      <c r="D40" s="145"/>
      <c r="E40" s="145"/>
      <c r="F40" s="145"/>
      <c r="G40" s="145"/>
      <c r="H40" s="145"/>
      <c r="I40" s="145"/>
    </row>
    <row r="41" spans="2:9" x14ac:dyDescent="0.2">
      <c r="B41" s="145"/>
      <c r="C41" s="145"/>
      <c r="D41" s="145"/>
      <c r="E41" s="145"/>
      <c r="F41" s="145"/>
      <c r="G41" s="145"/>
      <c r="H41" s="145"/>
      <c r="I41" s="145"/>
    </row>
    <row r="42" spans="2:9" x14ac:dyDescent="0.2">
      <c r="B42" s="145"/>
      <c r="C42" s="145"/>
      <c r="D42" s="145"/>
      <c r="E42" s="145"/>
      <c r="F42" s="145"/>
      <c r="G42" s="145"/>
      <c r="H42" s="145"/>
      <c r="I42" s="145"/>
    </row>
  </sheetData>
  <sheetProtection formatCells="0" formatColumns="0" formatRows="0" insertColumns="0" insertRows="0" insertHyperlinks="0" deleteColumns="0" deleteRows="0" sort="0" autoFilter="0" pivotTables="0"/>
  <mergeCells count="64">
    <mergeCell ref="E27:F27"/>
    <mergeCell ref="E28:F28"/>
    <mergeCell ref="B27:D27"/>
    <mergeCell ref="B28:D28"/>
    <mergeCell ref="B33:I39"/>
    <mergeCell ref="E29:F29"/>
    <mergeCell ref="E30:F30"/>
    <mergeCell ref="E31:F31"/>
    <mergeCell ref="E32:F32"/>
    <mergeCell ref="G32:I32"/>
    <mergeCell ref="B29:D29"/>
    <mergeCell ref="B30:D30"/>
    <mergeCell ref="B31:D31"/>
    <mergeCell ref="B32:D32"/>
    <mergeCell ref="G27:I27"/>
    <mergeCell ref="G28:I28"/>
    <mergeCell ref="G29:I29"/>
    <mergeCell ref="G30:I30"/>
    <mergeCell ref="G31:I31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B13:I13"/>
    <mergeCell ref="B14:D14"/>
    <mergeCell ref="E14:F14"/>
    <mergeCell ref="G14:I14"/>
    <mergeCell ref="B15:D15"/>
    <mergeCell ref="E15:F15"/>
    <mergeCell ref="G15:I15"/>
    <mergeCell ref="B16:D16"/>
    <mergeCell ref="E16:F16"/>
    <mergeCell ref="G16:I16"/>
    <mergeCell ref="B19:D19"/>
    <mergeCell ref="E19:F19"/>
    <mergeCell ref="G19:I19"/>
    <mergeCell ref="B20:I26"/>
    <mergeCell ref="B17:D17"/>
    <mergeCell ref="E17:F17"/>
    <mergeCell ref="G17:I17"/>
    <mergeCell ref="B18:D18"/>
    <mergeCell ref="E18:F18"/>
    <mergeCell ref="G18:I18"/>
  </mergeCell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2023-04-11T10:56:03Z</cp:lastPrinted>
  <dcterms:created xsi:type="dcterms:W3CDTF">2019-01-25T19:19:24Z</dcterms:created>
  <dcterms:modified xsi:type="dcterms:W3CDTF">2023-04-11T11:00:29Z</dcterms:modified>
  <cp:contentStatus/>
</cp:coreProperties>
</file>