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eti.deshwal\Desktop\AIS\Shareholding Pattern\2022-23\2. 30-09-2022\"/>
    </mc:Choice>
  </mc:AlternateContent>
  <workbookProtection lockStructure="1"/>
  <bookViews>
    <workbookView xWindow="0" yWindow="0" windowWidth="10470" windowHeight="3225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1" i="4" l="1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D60" i="4"/>
  <c r="E60" i="4"/>
  <c r="H56" i="4"/>
  <c r="I56" i="4" s="1"/>
  <c r="H55" i="4"/>
  <c r="I55" i="4" s="1"/>
  <c r="H50" i="4"/>
  <c r="I50" i="4" s="1"/>
  <c r="H41" i="4"/>
  <c r="J41" i="4" s="1"/>
  <c r="L41" i="4" s="1"/>
  <c r="T34" i="4"/>
  <c r="S34" i="4"/>
  <c r="R34" i="4"/>
  <c r="Q34" i="4"/>
  <c r="P34" i="4"/>
  <c r="N34" i="4"/>
  <c r="K34" i="4"/>
  <c r="G34" i="4"/>
  <c r="F34" i="4"/>
  <c r="E34" i="4"/>
  <c r="D34" i="4"/>
  <c r="H33" i="4"/>
  <c r="I33" i="4" s="1"/>
  <c r="H31" i="4"/>
  <c r="I31" i="4" s="1"/>
  <c r="H32" i="4"/>
  <c r="I32" i="4" s="1"/>
  <c r="T29" i="4"/>
  <c r="S29" i="4"/>
  <c r="R29" i="4"/>
  <c r="Q29" i="4"/>
  <c r="P29" i="4"/>
  <c r="N29" i="4"/>
  <c r="K29" i="4"/>
  <c r="G29" i="4"/>
  <c r="F29" i="4"/>
  <c r="E29" i="4"/>
  <c r="D29" i="4"/>
  <c r="H13" i="4"/>
  <c r="J13" i="4" s="1"/>
  <c r="L13" i="4" s="1"/>
  <c r="H12" i="4"/>
  <c r="J12" i="4" s="1"/>
  <c r="T20" i="4"/>
  <c r="S20" i="4"/>
  <c r="R20" i="4"/>
  <c r="Q20" i="4"/>
  <c r="P20" i="4"/>
  <c r="N20" i="4"/>
  <c r="K20" i="4"/>
  <c r="G20" i="4"/>
  <c r="F20" i="4"/>
  <c r="E20" i="4"/>
  <c r="D20" i="4"/>
  <c r="H28" i="4"/>
  <c r="J28" i="4" s="1"/>
  <c r="L28" i="4" s="1"/>
  <c r="H25" i="4"/>
  <c r="I25" i="4" s="1"/>
  <c r="O24" i="4"/>
  <c r="M24" i="4"/>
  <c r="I24" i="4"/>
  <c r="O22" i="4"/>
  <c r="M22" i="4"/>
  <c r="I22" i="4"/>
  <c r="L19" i="4"/>
  <c r="O19" i="4" s="1"/>
  <c r="J19" i="4"/>
  <c r="H19" i="4"/>
  <c r="I19" i="4" s="1"/>
  <c r="L18" i="4"/>
  <c r="O18" i="4" s="1"/>
  <c r="J18" i="4"/>
  <c r="H18" i="4"/>
  <c r="I18" i="4" s="1"/>
  <c r="L17" i="4"/>
  <c r="O17" i="4" s="1"/>
  <c r="J17" i="4"/>
  <c r="H17" i="4"/>
  <c r="I17" i="4" s="1"/>
  <c r="O16" i="4"/>
  <c r="M16" i="4"/>
  <c r="I16" i="4"/>
  <c r="O15" i="4"/>
  <c r="M15" i="4"/>
  <c r="I15" i="4"/>
  <c r="E19" i="3"/>
  <c r="H46" i="3"/>
  <c r="S46" i="3" s="1"/>
  <c r="E24" i="3"/>
  <c r="R11" i="3"/>
  <c r="R10" i="3"/>
  <c r="J50" i="4" l="1"/>
  <c r="L50" i="4" s="1"/>
  <c r="M50" i="4" s="1"/>
  <c r="J56" i="4"/>
  <c r="L56" i="4" s="1"/>
  <c r="O56" i="4" s="1"/>
  <c r="J55" i="4"/>
  <c r="L55" i="4" s="1"/>
  <c r="O55" i="4"/>
  <c r="M55" i="4"/>
  <c r="O50" i="4"/>
  <c r="I34" i="4"/>
  <c r="J31" i="4"/>
  <c r="L31" i="4" s="1"/>
  <c r="M31" i="4" s="1"/>
  <c r="I12" i="4"/>
  <c r="I41" i="4"/>
  <c r="O41" i="4"/>
  <c r="M41" i="4"/>
  <c r="J25" i="4"/>
  <c r="J33" i="4"/>
  <c r="L33" i="4" s="1"/>
  <c r="O33" i="4" s="1"/>
  <c r="H34" i="4"/>
  <c r="O31" i="4"/>
  <c r="J32" i="4"/>
  <c r="L32" i="4" s="1"/>
  <c r="M32" i="4" s="1"/>
  <c r="O13" i="4"/>
  <c r="M13" i="4"/>
  <c r="L12" i="4"/>
  <c r="M19" i="4"/>
  <c r="M18" i="4"/>
  <c r="M17" i="4"/>
  <c r="I46" i="3"/>
  <c r="J46" i="3"/>
  <c r="L46" i="3" s="1"/>
  <c r="M56" i="4" l="1"/>
  <c r="O32" i="4"/>
  <c r="O34" i="4" s="1"/>
  <c r="M33" i="4"/>
  <c r="J34" i="4"/>
  <c r="L34" i="4"/>
  <c r="M34" i="4"/>
  <c r="L25" i="4"/>
  <c r="O12" i="4"/>
  <c r="M12" i="4"/>
  <c r="T46" i="3"/>
  <c r="O46" i="3"/>
  <c r="M46" i="3"/>
  <c r="M25" i="4" l="1"/>
  <c r="O25" i="4"/>
  <c r="H59" i="4" l="1"/>
  <c r="I59" i="4" s="1"/>
  <c r="J59" i="4" l="1"/>
  <c r="L59" i="4" s="1"/>
  <c r="O59" i="4" l="1"/>
  <c r="M59" i="4"/>
  <c r="J11" i="3" l="1"/>
  <c r="L11" i="3" s="1"/>
  <c r="T11" i="3" s="1"/>
  <c r="J15" i="3"/>
  <c r="L15" i="3" s="1"/>
  <c r="T15" i="3" s="1"/>
  <c r="J23" i="3"/>
  <c r="L23" i="3" s="1"/>
  <c r="T23" i="3" s="1"/>
  <c r="H11" i="3"/>
  <c r="H12" i="3"/>
  <c r="J12" i="3" s="1"/>
  <c r="L12" i="3" s="1"/>
  <c r="T12" i="3" s="1"/>
  <c r="H13" i="3"/>
  <c r="J13" i="3" s="1"/>
  <c r="L13" i="3" s="1"/>
  <c r="T13" i="3" s="1"/>
  <c r="H14" i="3"/>
  <c r="J14" i="3" s="1"/>
  <c r="L14" i="3" s="1"/>
  <c r="T14" i="3" s="1"/>
  <c r="H15" i="3"/>
  <c r="H16" i="3"/>
  <c r="J16" i="3" s="1"/>
  <c r="L16" i="3" s="1"/>
  <c r="T16" i="3" s="1"/>
  <c r="H17" i="3"/>
  <c r="J17" i="3" s="1"/>
  <c r="L17" i="3" s="1"/>
  <c r="T17" i="3" s="1"/>
  <c r="H18" i="3"/>
  <c r="J18" i="3" s="1"/>
  <c r="L18" i="3" s="1"/>
  <c r="T18" i="3" s="1"/>
  <c r="H19" i="3"/>
  <c r="J19" i="3" s="1"/>
  <c r="L19" i="3" s="1"/>
  <c r="T19" i="3" s="1"/>
  <c r="H20" i="3"/>
  <c r="J20" i="3" s="1"/>
  <c r="L20" i="3" s="1"/>
  <c r="T20" i="3" s="1"/>
  <c r="H21" i="3"/>
  <c r="J21" i="3" s="1"/>
  <c r="L21" i="3" s="1"/>
  <c r="T21" i="3" s="1"/>
  <c r="H22" i="3"/>
  <c r="J22" i="3" s="1"/>
  <c r="L22" i="3" s="1"/>
  <c r="T22" i="3" s="1"/>
  <c r="H23" i="3"/>
  <c r="H24" i="3"/>
  <c r="H25" i="3"/>
  <c r="J25" i="3" s="1"/>
  <c r="L25" i="3" s="1"/>
  <c r="T25" i="3" s="1"/>
  <c r="H26" i="3"/>
  <c r="J26" i="3" s="1"/>
  <c r="L26" i="3" s="1"/>
  <c r="T26" i="3" s="1"/>
  <c r="H27" i="3"/>
  <c r="J27" i="3" s="1"/>
  <c r="L27" i="3" s="1"/>
  <c r="T27" i="3" s="1"/>
  <c r="H28" i="3"/>
  <c r="J28" i="3" s="1"/>
  <c r="L28" i="3" s="1"/>
  <c r="T28" i="3" s="1"/>
  <c r="H29" i="3"/>
  <c r="J29" i="3" s="1"/>
  <c r="L29" i="3" s="1"/>
  <c r="T29" i="3" s="1"/>
  <c r="H30" i="3"/>
  <c r="J30" i="3" s="1"/>
  <c r="L30" i="3" s="1"/>
  <c r="T30" i="3" s="1"/>
  <c r="H31" i="3"/>
  <c r="J31" i="3" s="1"/>
  <c r="L31" i="3" s="1"/>
  <c r="T31" i="3" s="1"/>
  <c r="H32" i="3"/>
  <c r="J32" i="3" s="1"/>
  <c r="L32" i="3" s="1"/>
  <c r="T32" i="3" s="1"/>
  <c r="H33" i="3"/>
  <c r="J33" i="3" s="1"/>
  <c r="L33" i="3" s="1"/>
  <c r="T33" i="3" s="1"/>
  <c r="H34" i="3"/>
  <c r="J34" i="3" s="1"/>
  <c r="L34" i="3" s="1"/>
  <c r="T34" i="3" s="1"/>
  <c r="H35" i="3"/>
  <c r="J35" i="3" s="1"/>
  <c r="L35" i="3" s="1"/>
  <c r="T35" i="3" s="1"/>
  <c r="H36" i="3"/>
  <c r="J36" i="3" s="1"/>
  <c r="L36" i="3" s="1"/>
  <c r="T36" i="3" s="1"/>
  <c r="H37" i="3"/>
  <c r="J37" i="3" s="1"/>
  <c r="L37" i="3" s="1"/>
  <c r="T37" i="3" s="1"/>
  <c r="H38" i="3"/>
  <c r="J38" i="3" s="1"/>
  <c r="L38" i="3" s="1"/>
  <c r="T38" i="3" s="1"/>
  <c r="H39" i="3"/>
  <c r="J39" i="3" s="1"/>
  <c r="L39" i="3" s="1"/>
  <c r="T39" i="3" s="1"/>
  <c r="H40" i="3"/>
  <c r="J40" i="3" s="1"/>
  <c r="L40" i="3" s="1"/>
  <c r="T40" i="3" s="1"/>
  <c r="H41" i="3"/>
  <c r="J41" i="3" s="1"/>
  <c r="L41" i="3" s="1"/>
  <c r="T41" i="3" s="1"/>
  <c r="H42" i="3"/>
  <c r="J42" i="3" s="1"/>
  <c r="L42" i="3" s="1"/>
  <c r="T42" i="3" s="1"/>
  <c r="H43" i="3"/>
  <c r="J43" i="3" s="1"/>
  <c r="L43" i="3" s="1"/>
  <c r="T43" i="3" s="1"/>
  <c r="H44" i="3"/>
  <c r="J44" i="3" s="1"/>
  <c r="L44" i="3" s="1"/>
  <c r="T44" i="3" s="1"/>
  <c r="H45" i="3"/>
  <c r="J45" i="3" s="1"/>
  <c r="L45" i="3" s="1"/>
  <c r="T45" i="3" s="1"/>
  <c r="H47" i="3"/>
  <c r="J47" i="3" s="1"/>
  <c r="L47" i="3" s="1"/>
  <c r="R9" i="3"/>
  <c r="Q9" i="3"/>
  <c r="P9" i="3"/>
  <c r="N9" i="3"/>
  <c r="G9" i="3"/>
  <c r="F9" i="3"/>
  <c r="E9" i="3"/>
  <c r="S47" i="3"/>
  <c r="D9" i="3"/>
  <c r="E42" i="3"/>
  <c r="H9" i="3" l="1"/>
  <c r="I47" i="3"/>
  <c r="O47" i="3"/>
  <c r="T47" i="3"/>
  <c r="J24" i="3"/>
  <c r="L24" i="3" s="1"/>
  <c r="T24" i="3" s="1"/>
  <c r="M47" i="3"/>
  <c r="H47" i="4" l="1"/>
  <c r="J47" i="4" s="1"/>
  <c r="L47" i="4" s="1"/>
  <c r="E15" i="3"/>
  <c r="E16" i="3"/>
  <c r="J9" i="3" l="1"/>
  <c r="H10" i="3"/>
  <c r="J10" i="3" s="1"/>
  <c r="L10" i="3" s="1"/>
  <c r="T10" i="3" s="1"/>
  <c r="T9" i="3" l="1"/>
  <c r="L9" i="3"/>
  <c r="Q54" i="3" l="1"/>
  <c r="P54" i="3"/>
  <c r="O54" i="3"/>
  <c r="M54" i="3"/>
  <c r="I54" i="3"/>
  <c r="T51" i="3" l="1"/>
  <c r="D51" i="3"/>
  <c r="O51" i="3"/>
  <c r="M51" i="3"/>
  <c r="I51" i="3"/>
  <c r="L51" i="3"/>
  <c r="J51" i="3"/>
  <c r="H51" i="3" l="1"/>
  <c r="E51" i="3"/>
  <c r="T54" i="3"/>
  <c r="R54" i="3"/>
  <c r="N54" i="3"/>
  <c r="L54" i="3"/>
  <c r="K54" i="3"/>
  <c r="J54" i="3"/>
  <c r="H54" i="3"/>
  <c r="E54" i="3"/>
  <c r="H57" i="4" l="1"/>
  <c r="J57" i="4" s="1"/>
  <c r="L57" i="4" s="1"/>
  <c r="H54" i="4"/>
  <c r="J54" i="4" l="1"/>
  <c r="H44" i="4"/>
  <c r="I44" i="4" s="1"/>
  <c r="H30" i="4"/>
  <c r="J30" i="4" s="1"/>
  <c r="L30" i="4" s="1"/>
  <c r="H27" i="4"/>
  <c r="J27" i="4" s="1"/>
  <c r="L27" i="4" s="1"/>
  <c r="J44" i="4" l="1"/>
  <c r="L44" i="4" s="1"/>
  <c r="L54" i="4"/>
  <c r="O44" i="4" l="1"/>
  <c r="M44" i="4"/>
  <c r="H43" i="4"/>
  <c r="J43" i="4" s="1"/>
  <c r="L43" i="4" s="1"/>
  <c r="H42" i="4"/>
  <c r="J42" i="4" s="1"/>
  <c r="L42" i="4" s="1"/>
  <c r="H26" i="4" l="1"/>
  <c r="H11" i="4"/>
  <c r="J11" i="4" s="1"/>
  <c r="L11" i="4" s="1"/>
  <c r="H9" i="4"/>
  <c r="J9" i="4" l="1"/>
  <c r="H20" i="4"/>
  <c r="J26" i="4"/>
  <c r="H29" i="4"/>
  <c r="S25" i="3"/>
  <c r="L26" i="4" l="1"/>
  <c r="L29" i="4" s="1"/>
  <c r="J29" i="4"/>
  <c r="L9" i="4"/>
  <c r="L20" i="4" s="1"/>
  <c r="J20" i="4"/>
  <c r="I42" i="4"/>
  <c r="M42" i="4"/>
  <c r="O42" i="4"/>
  <c r="O53" i="4" l="1"/>
  <c r="O52" i="4"/>
  <c r="O51" i="4"/>
  <c r="O58" i="4"/>
  <c r="O57" i="4"/>
  <c r="O54" i="4"/>
  <c r="O49" i="4"/>
  <c r="O48" i="4"/>
  <c r="O47" i="4"/>
  <c r="O46" i="4"/>
  <c r="O45" i="4"/>
  <c r="O43" i="4"/>
  <c r="O30" i="4"/>
  <c r="O28" i="4"/>
  <c r="O14" i="4"/>
  <c r="O27" i="4"/>
  <c r="O26" i="4"/>
  <c r="O23" i="4"/>
  <c r="O11" i="4"/>
  <c r="O10" i="4"/>
  <c r="O11" i="1"/>
  <c r="M11" i="1"/>
  <c r="O10" i="1"/>
  <c r="M10" i="1"/>
  <c r="O8" i="1"/>
  <c r="M8" i="1"/>
  <c r="N13" i="1"/>
  <c r="O12" i="1"/>
  <c r="M12" i="1"/>
  <c r="O9" i="4"/>
  <c r="M53" i="4"/>
  <c r="M52" i="4"/>
  <c r="M51" i="4"/>
  <c r="M58" i="4"/>
  <c r="M57" i="4"/>
  <c r="M54" i="4"/>
  <c r="M49" i="4"/>
  <c r="M48" i="4"/>
  <c r="M47" i="4"/>
  <c r="M46" i="4"/>
  <c r="M45" i="4"/>
  <c r="M43" i="4"/>
  <c r="M30" i="4"/>
  <c r="M28" i="4"/>
  <c r="M14" i="4"/>
  <c r="M27" i="4"/>
  <c r="M26" i="4"/>
  <c r="M23" i="4"/>
  <c r="M11" i="4"/>
  <c r="M10" i="4"/>
  <c r="M9" i="4"/>
  <c r="I53" i="4"/>
  <c r="I52" i="4"/>
  <c r="I51" i="4"/>
  <c r="I58" i="4"/>
  <c r="I57" i="4"/>
  <c r="I54" i="4"/>
  <c r="I49" i="4"/>
  <c r="I48" i="4"/>
  <c r="I47" i="4"/>
  <c r="I46" i="4"/>
  <c r="I45" i="4"/>
  <c r="I43" i="4"/>
  <c r="I30" i="4"/>
  <c r="I28" i="4"/>
  <c r="I14" i="4"/>
  <c r="I13" i="4"/>
  <c r="I27" i="4"/>
  <c r="I26" i="4"/>
  <c r="I23" i="4"/>
  <c r="I11" i="4"/>
  <c r="I10" i="4"/>
  <c r="I9" i="4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I29" i="4" l="1"/>
  <c r="O29" i="4"/>
  <c r="M29" i="4"/>
  <c r="M20" i="4"/>
  <c r="O20" i="4"/>
  <c r="I20" i="4"/>
  <c r="M9" i="3"/>
  <c r="O9" i="3"/>
  <c r="I9" i="3"/>
  <c r="R58" i="3" l="1"/>
  <c r="I70" i="3" l="1"/>
  <c r="O64" i="3"/>
  <c r="O63" i="3"/>
  <c r="O62" i="3"/>
  <c r="O61" i="3"/>
  <c r="M64" i="3"/>
  <c r="M63" i="3"/>
  <c r="M62" i="3"/>
  <c r="M61" i="3"/>
  <c r="I61" i="3"/>
  <c r="I64" i="3"/>
  <c r="I63" i="3"/>
  <c r="I62" i="3"/>
  <c r="S10" i="3" l="1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6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2" i="3"/>
  <c r="S53" i="3"/>
  <c r="S55" i="3"/>
  <c r="S54" i="3" s="1"/>
  <c r="S57" i="3"/>
  <c r="S61" i="3"/>
  <c r="S62" i="3"/>
  <c r="S63" i="3"/>
  <c r="S64" i="3"/>
  <c r="P56" i="3" l="1"/>
  <c r="Q60" i="3"/>
  <c r="P60" i="3"/>
  <c r="Q56" i="3"/>
  <c r="K69" i="3"/>
  <c r="K60" i="3"/>
  <c r="K56" i="3"/>
  <c r="K51" i="3"/>
  <c r="K58" i="3"/>
  <c r="G69" i="3"/>
  <c r="G71" i="3" s="1"/>
  <c r="F69" i="3"/>
  <c r="G60" i="3"/>
  <c r="F60" i="3"/>
  <c r="G56" i="3"/>
  <c r="F56" i="3"/>
  <c r="K71" i="3" l="1"/>
  <c r="K72" i="3" s="1"/>
  <c r="J8" i="1" s="1"/>
  <c r="F71" i="3"/>
  <c r="T56" i="3"/>
  <c r="O56" i="3"/>
  <c r="M56" i="3"/>
  <c r="L56" i="3"/>
  <c r="J56" i="3"/>
  <c r="I56" i="3"/>
  <c r="H56" i="3"/>
  <c r="S56" i="3" s="1"/>
  <c r="E56" i="3"/>
  <c r="E58" i="3" s="1"/>
  <c r="D56" i="3"/>
  <c r="D58" i="3" s="1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T60" i="3"/>
  <c r="R60" i="3"/>
  <c r="O60" i="3"/>
  <c r="L60" i="3"/>
  <c r="J60" i="3"/>
  <c r="H60" i="3"/>
  <c r="E60" i="3"/>
  <c r="D60" i="3"/>
  <c r="D71" i="3" s="1"/>
  <c r="E69" i="3"/>
  <c r="E71" i="3" s="1"/>
  <c r="D69" i="3"/>
  <c r="H69" i="3"/>
  <c r="T69" i="3"/>
  <c r="O69" i="3"/>
  <c r="M69" i="3"/>
  <c r="L69" i="3"/>
  <c r="J69" i="3"/>
  <c r="S51" i="3"/>
  <c r="O58" i="3"/>
  <c r="M58" i="3"/>
  <c r="I58" i="3"/>
  <c r="H58" i="3"/>
  <c r="J58" i="3" l="1"/>
  <c r="L58" i="3"/>
  <c r="T58" i="3"/>
  <c r="L71" i="3"/>
  <c r="T71" i="3"/>
  <c r="D72" i="3"/>
  <c r="C8" i="1" s="1"/>
  <c r="O71" i="3"/>
  <c r="S60" i="3"/>
  <c r="S9" i="3"/>
  <c r="J71" i="3"/>
  <c r="M60" i="3"/>
  <c r="M71" i="3" s="1"/>
  <c r="M72" i="3" s="1"/>
  <c r="L8" i="1" s="1"/>
  <c r="H71" i="3"/>
  <c r="S58" i="3"/>
  <c r="I71" i="3"/>
  <c r="T72" i="3" l="1"/>
  <c r="U8" i="1" s="1"/>
  <c r="L72" i="3"/>
  <c r="K8" i="1" s="1"/>
  <c r="J72" i="3"/>
  <c r="O72" i="3"/>
  <c r="P8" i="1" s="1"/>
  <c r="H72" i="3"/>
  <c r="G8" i="1" s="1"/>
  <c r="I72" i="3"/>
  <c r="H8" i="1" s="1"/>
  <c r="I8" i="1" l="1"/>
  <c r="S69" i="3"/>
  <c r="S70" i="3"/>
  <c r="S71" i="3"/>
  <c r="R72" i="3"/>
  <c r="S72" i="3" l="1"/>
  <c r="T8" i="1" s="1"/>
  <c r="S8" i="1"/>
  <c r="G51" i="3"/>
  <c r="G58" i="3" s="1"/>
  <c r="G72" i="3" s="1"/>
  <c r="F8" i="1" s="1"/>
  <c r="F51" i="3"/>
  <c r="F58" i="3" s="1"/>
  <c r="F72" i="3" s="1"/>
  <c r="E8" i="1" s="1"/>
  <c r="E72" i="3"/>
  <c r="D8" i="1" s="1"/>
  <c r="P51" i="3"/>
  <c r="P58" i="3"/>
  <c r="P72" i="3" s="1"/>
  <c r="Q8" i="1" s="1"/>
  <c r="Q51" i="3"/>
  <c r="Q58" i="3" s="1"/>
  <c r="Q72" i="3" s="1"/>
  <c r="R8" i="1" s="1"/>
  <c r="C9" i="1" l="1"/>
  <c r="C13" i="1" s="1"/>
  <c r="G9" i="1"/>
  <c r="G13" i="1" s="1"/>
  <c r="F9" i="1"/>
  <c r="F13" i="1" s="1"/>
  <c r="T9" i="1"/>
  <c r="M9" i="1"/>
  <c r="M13" i="1" s="1"/>
  <c r="I9" i="1"/>
  <c r="I13" i="1" s="1"/>
  <c r="Q9" i="1"/>
  <c r="Q13" i="1" s="1"/>
  <c r="E9" i="1"/>
  <c r="E13" i="1" s="1"/>
  <c r="H9" i="1"/>
  <c r="H13" i="1" s="1"/>
  <c r="J9" i="1"/>
  <c r="J13" i="1" s="1"/>
  <c r="K9" i="1"/>
  <c r="K13" i="1" s="1"/>
  <c r="K15" i="1" s="1"/>
  <c r="L9" i="1"/>
  <c r="L13" i="1" s="1"/>
  <c r="D9" i="1"/>
  <c r="D13" i="1" s="1"/>
  <c r="D15" i="1" s="1"/>
  <c r="R9" i="1"/>
  <c r="R13" i="1" s="1"/>
  <c r="U9" i="1"/>
  <c r="U13" i="1" s="1"/>
  <c r="P9" i="1"/>
  <c r="P13" i="1" s="1"/>
  <c r="S9" i="1"/>
  <c r="S13" i="1" s="1"/>
  <c r="T13" i="1" s="1"/>
  <c r="O9" i="1" l="1"/>
  <c r="O13" i="1" s="1"/>
</calcChain>
</file>

<file path=xl/sharedStrings.xml><?xml version="1.0" encoding="utf-8"?>
<sst xmlns="http://schemas.openxmlformats.org/spreadsheetml/2006/main" count="399" uniqueCount="284">
  <si>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</si>
  <si>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</si>
  <si>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</si>
  <si>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</si>
  <si>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</si>
  <si>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</si>
  <si>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</si>
  <si>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</si>
  <si>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</si>
  <si>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</si>
  <si>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</si>
  <si>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</si>
  <si>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</si>
  <si>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</si>
  <si>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</si>
  <si>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</si>
  <si>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</si>
  <si>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</si>
  <si>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</si>
  <si>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</si>
  <si>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</si>
  <si>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</si>
  <si>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</si>
  <si>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</si>
  <si>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</si>
  <si>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</si>
  <si>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</si>
  <si>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</si>
  <si>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</si>
  <si>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</si>
  <si>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</si>
  <si>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</si>
  <si>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</si>
  <si>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</si>
  <si>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</si>
  <si>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</si>
  <si>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</si>
  <si>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</si>
  <si>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</si>
  <si>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</si>
  <si>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</si>
  <si>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</si>
  <si>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</si>
  <si>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</si>
  <si>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</si>
  <si>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</si>
  <si>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</si>
  <si>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</si>
  <si>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</si>
  <si>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</si>
  <si>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</si>
  <si>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</si>
  <si>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</si>
  <si>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</si>
  <si>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</si>
  <si>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</si>
  <si>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</si>
  <si>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</si>
  <si>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</si>
  <si>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</si>
  <si>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</si>
  <si>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</si>
  <si>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</si>
  <si>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</si>
  <si>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</si>
  <si>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</si>
  <si>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</si>
  <si>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</si>
  <si>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</si>
  <si>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</si>
  <si>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</si>
  <si>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</si>
  <si>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</si>
  <si>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</si>
  <si>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</si>
  <si>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</si>
  <si>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</si>
  <si>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</si>
  <si>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</si>
  <si>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</si>
  <si>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</si>
  <si>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</si>
  <si>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</si>
  <si>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</si>
  <si>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</si>
  <si>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</si>
  <si>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</si>
  <si>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</si>
  <si>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</si>
  <si>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</si>
  <si>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</si>
  <si>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</si>
  <si>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</si>
  <si>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</si>
  <si>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</si>
  <si>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</si>
  <si>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</si>
  <si>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</si>
  <si>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</si>
  <si>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</si>
  <si>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</si>
  <si>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AAJPM6993P</t>
  </si>
  <si>
    <t>ADOPR9241B</t>
  </si>
  <si>
    <t>ADEPL2604G</t>
  </si>
  <si>
    <t>AABPM1326N</t>
  </si>
  <si>
    <t>AATPA3362N</t>
  </si>
  <si>
    <t>ABZPA4879K</t>
  </si>
  <si>
    <t>AACPT2159D</t>
  </si>
  <si>
    <t>AVVPA5880C</t>
  </si>
  <si>
    <t>AQIPA8894L</t>
  </si>
  <si>
    <t>AFWPA5132L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</si>
  <si>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</si>
  <si>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</si>
  <si>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</si>
  <si>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</si>
  <si>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</si>
  <si>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</si>
  <si>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</si>
  <si>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</si>
  <si>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</si>
  <si>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</si>
  <si>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</si>
  <si>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</si>
  <si>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</si>
  <si>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</si>
  <si>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</si>
  <si>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</si>
  <si>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</si>
  <si>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</si>
  <si>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</si>
  <si>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</si>
  <si>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</si>
  <si>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</si>
  <si>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</si>
  <si>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</si>
  <si>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</si>
  <si>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</si>
  <si>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</si>
  <si>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</si>
  <si>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</si>
  <si>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</si>
  <si>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</si>
  <si>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</si>
  <si>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</si>
  <si>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</si>
  <si>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</si>
  <si>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</si>
  <si>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</si>
  <si>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</si>
  <si>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</si>
  <si>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</si>
  <si>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</si>
  <si>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</si>
  <si>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</si>
  <si>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</si>
  <si>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</si>
  <si>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Sub Total (B)(1)</t>
  </si>
  <si>
    <t>Sub Total (B)(2)</t>
  </si>
  <si>
    <t>Non-Institutions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</si>
  <si>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</si>
  <si>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</si>
  <si>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Hindu Undivided Family</t>
  </si>
  <si>
    <t>Clearing Member</t>
  </si>
  <si>
    <t>Sub Total (B)(3)</t>
  </si>
  <si>
    <t>Total Public Shareholding (B) = (B)(1)+(B)(2)+(B)(3)</t>
  </si>
  <si>
    <t>No.
(a) (Not applicable)</t>
  </si>
  <si>
    <t>Total Non-Promoter- Non Public Shareholding (C)= (C)(1)+(C)(2)</t>
  </si>
  <si>
    <t>AAAHN1514L</t>
  </si>
  <si>
    <t>AAACO0519R</t>
  </si>
  <si>
    <t>AAACA4348L</t>
  </si>
  <si>
    <t>AAECP5151E</t>
  </si>
  <si>
    <t>AADPS5808H</t>
  </si>
  <si>
    <t>AAEPS1165L</t>
  </si>
  <si>
    <t xml:space="preserve">Category &amp; 0me of shareholders
(I) 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</si>
  <si>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</si>
  <si>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</si>
  <si>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</si>
  <si>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</si>
  <si>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</si>
  <si>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</si>
  <si>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</si>
  <si>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</si>
  <si>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</si>
  <si>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</si>
  <si>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</si>
  <si>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Brij Mohan Labroo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</si>
  <si>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</si>
  <si>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</si>
  <si>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</si>
  <si>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</si>
  <si>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</si>
  <si>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</si>
  <si>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</si>
  <si>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</si>
  <si>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</si>
  <si>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</si>
  <si>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</si>
  <si>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</si>
  <si>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</si>
  <si>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</si>
  <si>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</si>
  <si>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</si>
  <si>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</si>
  <si>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</si>
  <si>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</si>
  <si>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</si>
  <si>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</si>
  <si>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</si>
  <si>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</si>
  <si>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</si>
  <si>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</si>
  <si>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</si>
  <si>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</si>
  <si>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</si>
  <si>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</si>
  <si>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</si>
  <si>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ABRPS1437M</t>
  </si>
  <si>
    <t>ABFPG9761Q</t>
  </si>
  <si>
    <t>AABPL4508K</t>
  </si>
  <si>
    <t>Krishna Chamanlal Tiku</t>
  </si>
  <si>
    <t>AAAHS6363N</t>
  </si>
  <si>
    <t>Financial Institutions / Banks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</si>
  <si>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</si>
  <si>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AAEPS8975Q</t>
  </si>
  <si>
    <t>Partnership Firm</t>
  </si>
  <si>
    <t>Charat Aggarwal</t>
  </si>
  <si>
    <t>ACRPA6655Q</t>
  </si>
  <si>
    <t>Sanjaya Kumar</t>
  </si>
  <si>
    <t>AAKPK3102F</t>
  </si>
  <si>
    <t>Quarter Ended: 30.09.2022</t>
  </si>
  <si>
    <t>Sundip Kumar</t>
  </si>
  <si>
    <t>AAKPK3100H</t>
  </si>
  <si>
    <t>Institutions (Domestic)</t>
  </si>
  <si>
    <t>Banks</t>
  </si>
  <si>
    <t>Asset reconstruction companies</t>
  </si>
  <si>
    <t>Sovereign Wealth Funds</t>
  </si>
  <si>
    <t>(j)</t>
  </si>
  <si>
    <t>Other Financial Institutions</t>
  </si>
  <si>
    <t>Institutions (Foreign)</t>
  </si>
  <si>
    <t>(k)</t>
  </si>
  <si>
    <t>Foreign Direct Investment</t>
  </si>
  <si>
    <t>Foreign Portfolio Investor Category I</t>
  </si>
  <si>
    <t>Foreign Portfolio Investor Category II</t>
  </si>
  <si>
    <t>Central Government / President of India</t>
  </si>
  <si>
    <t>State Government / Governor</t>
  </si>
  <si>
    <t>Shareholding by Companies or Body Corporate where Central / State Government is a Promoter</t>
  </si>
  <si>
    <t xml:space="preserve">Associate companies / subsidiaries 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</si>
  <si>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</si>
  <si>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</si>
  <si>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</si>
  <si>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</si>
  <si>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</si>
  <si>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lakhs.</t>
  </si>
  <si>
    <t>Resident Individual holding nominal share capital in excess of Rs. 2 lakhs.</t>
  </si>
  <si>
    <t>Non Resident Indians (NRIs)</t>
  </si>
  <si>
    <t>Foreign Nationals</t>
  </si>
  <si>
    <t>Foreign Companies</t>
  </si>
  <si>
    <t>Body Corporates</t>
  </si>
  <si>
    <t>(e )</t>
  </si>
  <si>
    <t>(l)</t>
  </si>
  <si>
    <t>(m)</t>
  </si>
  <si>
    <t>LLP</t>
  </si>
  <si>
    <t>Sub Total (B)(4)</t>
  </si>
  <si>
    <t xml:space="preserve"> Custodian/DR Holder- Name of DR Holders (if Available)</t>
  </si>
  <si>
    <t xml:space="preserve"> Employee Benefit Trust / Employee Welfare Trust under SEBI (Share Based Employee Benefits and Sweat Equity) Regulations, 2021</t>
  </si>
  <si>
    <t>Details of the shareholders acting as persons in Concert for Public</t>
  </si>
  <si>
    <t>Details of Shares which remain unclaimed for Public</t>
  </si>
  <si>
    <t>Table VI - Statement showing foreign ownership limits</t>
  </si>
  <si>
    <t>Particular</t>
  </si>
  <si>
    <t>Approved limits (%)</t>
  </si>
  <si>
    <t>Limits utilized (%)</t>
  </si>
  <si>
    <t>As on shareholding date</t>
  </si>
  <si>
    <t>As on the end of previous 1st quarter</t>
  </si>
  <si>
    <t>As on the end of previous 2nd quarter</t>
  </si>
  <si>
    <t>As on the end of previous 3rd quarter</t>
  </si>
  <si>
    <t>As on the end of previous 4th quarter</t>
  </si>
  <si>
    <r>
      <rPr>
        <b/>
        <sz val="11"/>
        <color rgb="FFFF0000"/>
        <rFont val="Calibri"/>
        <family val="2"/>
        <scheme val="minor"/>
      </rPr>
      <t>Notes :-</t>
    </r>
    <r>
      <rPr>
        <sz val="11"/>
        <color rgb="FFFF0000"/>
        <rFont val="Calibri"/>
        <family val="2"/>
        <scheme val="minor"/>
      </rPr>
      <t xml:space="preserve">
 </t>
    </r>
    <r>
      <rPr>
        <sz val="11"/>
        <color theme="1"/>
        <rFont val="Calibri"/>
        <family val="2"/>
        <scheme val="minor"/>
      </rPr>
      <t>1) "Approved Limits (%)" means the limit approved by Board of Directors / shareholders of the Listed entity. In case the listed entity has no Board approved limit,  provide details of sectoral / statutory cap prescribed by Government / Regulatory Authorities
2) Details of Foreign ownership includes foreign ownership / investments as specified in Rule 2(s) of the Foreign Exchange Management (Non-debt Instruments) Rules, 2019, made under the Foreign Exchange Management Act, 1999.</t>
    </r>
  </si>
  <si>
    <t>Sub-categorization of shares</t>
  </si>
  <si>
    <t>Shareholding (No. of shares) under</t>
  </si>
  <si>
    <t>Sub-category (i)</t>
  </si>
  <si>
    <t>Sub-category (ii)</t>
  </si>
  <si>
    <t>Sub-category (iii)</t>
  </si>
  <si>
    <t>Name of Listed Entity: Asahi India Glass Ltd.</t>
  </si>
  <si>
    <t>Shareholding Pattern for the Quarter ended 30th September, 2022 under Regulation 31 of SEBI (Listing Obligations and Disclosure Requirements) Regulations,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</si>
</sst>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2"/>
      <color rgb="FF33333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5" applyNumberFormat="0" applyAlignment="0" applyProtection="0"/>
    <xf numFmtId="0" fontId="14" fillId="7" borderId="16" applyNumberFormat="0" applyAlignment="0" applyProtection="0"/>
    <xf numFmtId="0" fontId="15" fillId="7" borderId="15" applyNumberFormat="0" applyAlignment="0" applyProtection="0"/>
    <xf numFmtId="0" fontId="16" fillId="0" borderId="17" applyNumberFormat="0" applyFill="0" applyAlignment="0" applyProtection="0"/>
    <xf numFmtId="0" fontId="17" fillId="8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7" fontId="0" fillId="0" borderId="1" xfId="1" applyNumberFormat="1" applyFont="1" applyFill="1" applyBorder="1" applyAlignment="1" applyProtection="1">
      <alignment wrapText="1"/>
      <protection hidden="1"/>
    </xf>
    <xf numFmtId="167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6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/>
    <xf numFmtId="0" fontId="5" fillId="0" borderId="6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wrapText="1"/>
    </xf>
    <xf numFmtId="165" fontId="4" fillId="0" borderId="7" xfId="0" applyNumberFormat="1" applyFont="1" applyBorder="1" applyAlignment="1">
      <alignment wrapText="1"/>
    </xf>
    <xf numFmtId="165" fontId="4" fillId="0" borderId="9" xfId="0" applyNumberFormat="1" applyFont="1" applyBorder="1" applyAlignment="1">
      <alignment wrapText="1"/>
    </xf>
    <xf numFmtId="165" fontId="4" fillId="0" borderId="10" xfId="0" applyNumberFormat="1" applyFont="1" applyBorder="1" applyAlignment="1">
      <alignment wrapText="1"/>
    </xf>
    <xf numFmtId="0" fontId="3" fillId="0" borderId="1" xfId="0" applyFont="1" applyFill="1" applyBorder="1"/>
    <xf numFmtId="0" fontId="6" fillId="0" borderId="1" xfId="0" applyFont="1" applyFill="1" applyBorder="1"/>
    <xf numFmtId="0" fontId="0" fillId="0" borderId="0" xfId="0" applyFill="1" applyAlignment="1">
      <alignment horizontal="left" wrapText="1"/>
    </xf>
    <xf numFmtId="167" fontId="0" fillId="0" borderId="0" xfId="0" applyNumberFormat="1" applyFont="1" applyAlignment="1">
      <alignment wrapText="1"/>
    </xf>
    <xf numFmtId="167" fontId="0" fillId="0" borderId="0" xfId="0" applyNumberFormat="1" applyFill="1"/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wrapText="1"/>
    </xf>
    <xf numFmtId="0" fontId="26" fillId="0" borderId="1" xfId="0" applyFont="1" applyFill="1" applyBorder="1"/>
    <xf numFmtId="165" fontId="26" fillId="0" borderId="1" xfId="0" applyNumberFormat="1" applyFont="1" applyFill="1" applyBorder="1" applyAlignment="1" applyProtection="1">
      <alignment horizontal="right"/>
      <protection locked="0"/>
    </xf>
    <xf numFmtId="1" fontId="26" fillId="0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21" xfId="0" applyFont="1" applyFill="1" applyBorder="1" applyAlignment="1">
      <alignment horizontal="center" vertical="top" wrapText="1"/>
    </xf>
    <xf numFmtId="0" fontId="0" fillId="0" borderId="23" xfId="0" applyBorder="1"/>
    <xf numFmtId="0" fontId="4" fillId="2" borderId="25" xfId="0" applyFont="1" applyFill="1" applyBorder="1" applyAlignment="1">
      <alignment horizontal="center" vertical="top" wrapText="1"/>
    </xf>
    <xf numFmtId="0" fontId="5" fillId="0" borderId="24" xfId="0" applyFont="1" applyBorder="1" applyAlignment="1">
      <alignment wrapText="1"/>
    </xf>
    <xf numFmtId="0" fontId="0" fillId="0" borderId="11" xfId="0" applyBorder="1"/>
    <xf numFmtId="167" fontId="0" fillId="0" borderId="1" xfId="1" quotePrefix="1" applyNumberFormat="1" applyFont="1" applyFill="1" applyBorder="1" applyAlignment="1" applyProtection="1">
      <alignment horizontal="right"/>
      <protection hidden="1"/>
    </xf>
    <xf numFmtId="167" fontId="0" fillId="0" borderId="1" xfId="1" applyNumberFormat="1" applyFont="1" applyFill="1" applyBorder="1" applyAlignment="1">
      <alignment horizontal="center" wrapText="1"/>
    </xf>
    <xf numFmtId="167" fontId="0" fillId="0" borderId="1" xfId="1" applyNumberFormat="1" applyFont="1" applyFill="1" applyBorder="1" applyAlignment="1">
      <alignment wrapText="1"/>
    </xf>
    <xf numFmtId="167" fontId="26" fillId="0" borderId="1" xfId="1" applyNumberFormat="1" applyFont="1" applyFill="1" applyBorder="1" applyProtection="1">
      <protection hidden="1"/>
    </xf>
    <xf numFmtId="167" fontId="2" fillId="0" borderId="1" xfId="1" applyNumberFormat="1" applyFont="1" applyFill="1" applyBorder="1" applyAlignment="1">
      <alignment horizontal="left" wrapText="1"/>
    </xf>
    <xf numFmtId="167" fontId="2" fillId="0" borderId="1" xfId="1" applyNumberFormat="1" applyFont="1" applyFill="1" applyBorder="1" applyAlignment="1">
      <alignment wrapText="1"/>
    </xf>
    <xf numFmtId="167" fontId="2" fillId="0" borderId="1" xfId="1" applyNumberFormat="1" applyFont="1" applyFill="1" applyBorder="1" applyAlignment="1">
      <alignment horizontal="right" wrapText="1"/>
    </xf>
    <xf numFmtId="0" fontId="2" fillId="0" borderId="0" xfId="0" applyFont="1" applyFill="1"/>
    <xf numFmtId="2" fontId="0" fillId="0" borderId="0" xfId="0" applyNumberFormat="1" applyFill="1"/>
    <xf numFmtId="167" fontId="0" fillId="0" borderId="1" xfId="1" applyNumberFormat="1" applyFont="1" applyFill="1" applyBorder="1" applyAlignment="1" applyProtection="1">
      <alignment horizontal="right" wrapText="1"/>
      <protection hidden="1"/>
    </xf>
    <xf numFmtId="43" fontId="0" fillId="0" borderId="1" xfId="1" applyNumberFormat="1" applyFont="1" applyFill="1" applyBorder="1" applyAlignment="1" applyProtection="1">
      <alignment horizontal="right" wrapText="1"/>
      <protection hidden="1"/>
    </xf>
    <xf numFmtId="167" fontId="2" fillId="0" borderId="1" xfId="1" applyNumberFormat="1" applyFont="1" applyFill="1" applyBorder="1" applyAlignment="1" applyProtection="1">
      <alignment horizontal="right" wrapText="1"/>
      <protection hidden="1"/>
    </xf>
    <xf numFmtId="43" fontId="2" fillId="0" borderId="1" xfId="1" applyNumberFormat="1" applyFont="1" applyFill="1" applyBorder="1" applyAlignment="1" applyProtection="1">
      <alignment horizontal="right" wrapText="1"/>
      <protection hidden="1"/>
    </xf>
    <xf numFmtId="0" fontId="26" fillId="0" borderId="1" xfId="0" applyFont="1" applyFill="1" applyBorder="1" applyAlignment="1">
      <alignment horizontal="right"/>
    </xf>
    <xf numFmtId="0" fontId="27" fillId="0" borderId="1" xfId="0" applyFont="1" applyFill="1" applyBorder="1" applyAlignment="1">
      <alignment horizontal="right" vertical="top"/>
    </xf>
    <xf numFmtId="0" fontId="27" fillId="0" borderId="1" xfId="0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center" wrapText="1"/>
    </xf>
    <xf numFmtId="166" fontId="28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top"/>
    </xf>
    <xf numFmtId="1" fontId="27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2" fontId="27" fillId="0" borderId="1" xfId="1" applyNumberFormat="1" applyFont="1" applyFill="1" applyBorder="1" applyAlignment="1">
      <alignment vertical="center"/>
    </xf>
    <xf numFmtId="2" fontId="27" fillId="0" borderId="1" xfId="0" applyNumberFormat="1" applyFont="1" applyFill="1" applyBorder="1" applyAlignment="1">
      <alignment vertical="center"/>
    </xf>
    <xf numFmtId="167" fontId="27" fillId="0" borderId="1" xfId="1" applyNumberFormat="1" applyFont="1" applyFill="1" applyBorder="1" applyAlignment="1">
      <alignment vertical="center"/>
    </xf>
    <xf numFmtId="167" fontId="27" fillId="0" borderId="1" xfId="1" applyNumberFormat="1" applyFont="1" applyFill="1" applyBorder="1" applyAlignment="1">
      <alignment horizontal="right"/>
    </xf>
    <xf numFmtId="167" fontId="27" fillId="0" borderId="1" xfId="1" applyNumberFormat="1" applyFont="1" applyFill="1" applyBorder="1" applyAlignment="1" applyProtection="1">
      <alignment horizontal="right"/>
      <protection hidden="1"/>
    </xf>
    <xf numFmtId="169" fontId="27" fillId="0" borderId="1" xfId="1" applyNumberFormat="1" applyFont="1" applyFill="1" applyBorder="1" applyAlignment="1" applyProtection="1">
      <alignment horizontal="right"/>
      <protection hidden="1"/>
    </xf>
    <xf numFmtId="2" fontId="27" fillId="0" borderId="1" xfId="1" applyNumberFormat="1" applyFont="1" applyFill="1" applyBorder="1" applyAlignment="1" applyProtection="1">
      <alignment horizontal="right"/>
      <protection hidden="1"/>
    </xf>
    <xf numFmtId="167" fontId="27" fillId="0" borderId="1" xfId="1" quotePrefix="1" applyNumberFormat="1" applyFont="1" applyFill="1" applyBorder="1" applyAlignment="1" applyProtection="1">
      <alignment horizontal="right"/>
      <protection hidden="1"/>
    </xf>
    <xf numFmtId="43" fontId="27" fillId="0" borderId="1" xfId="1" applyNumberFormat="1" applyFont="1" applyFill="1" applyBorder="1" applyAlignment="1" applyProtection="1">
      <alignment horizontal="right"/>
      <protection hidden="1"/>
    </xf>
    <xf numFmtId="1" fontId="27" fillId="0" borderId="1" xfId="0" applyNumberFormat="1" applyFont="1" applyFill="1" applyBorder="1" applyAlignment="1" applyProtection="1">
      <alignment horizontal="right"/>
      <protection hidden="1"/>
    </xf>
    <xf numFmtId="43" fontId="27" fillId="0" borderId="1" xfId="0" applyNumberFormat="1" applyFont="1" applyFill="1" applyBorder="1" applyAlignment="1" applyProtection="1">
      <alignment horizontal="right"/>
      <protection hidden="1"/>
    </xf>
    <xf numFmtId="0" fontId="26" fillId="0" borderId="1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wrapText="1"/>
      <protection locked="0"/>
    </xf>
    <xf numFmtId="167" fontId="26" fillId="0" borderId="1" xfId="1" applyNumberFormat="1" applyFont="1" applyFill="1" applyBorder="1" applyAlignment="1">
      <alignment horizontal="right" vertical="top"/>
    </xf>
    <xf numFmtId="165" fontId="26" fillId="0" borderId="1" xfId="0" applyNumberFormat="1" applyFont="1" applyFill="1" applyBorder="1" applyAlignment="1" applyProtection="1">
      <alignment horizontal="right"/>
    </xf>
    <xf numFmtId="2" fontId="26" fillId="0" borderId="1" xfId="1" applyNumberFormat="1" applyFont="1" applyFill="1" applyBorder="1" applyAlignment="1" applyProtection="1">
      <alignment horizontal="right"/>
    </xf>
    <xf numFmtId="1" fontId="26" fillId="0" borderId="1" xfId="0" applyNumberFormat="1" applyFont="1" applyFill="1" applyBorder="1" applyAlignment="1" applyProtection="1">
      <alignment horizontal="right"/>
      <protection hidden="1"/>
    </xf>
    <xf numFmtId="43" fontId="26" fillId="0" borderId="1" xfId="1" applyNumberFormat="1" applyFont="1" applyFill="1" applyBorder="1" applyAlignment="1" applyProtection="1">
      <alignment horizontal="right"/>
      <protection hidden="1"/>
    </xf>
    <xf numFmtId="1" fontId="26" fillId="0" borderId="1" xfId="1" applyNumberFormat="1" applyFont="1" applyFill="1" applyBorder="1" applyAlignment="1" applyProtection="1">
      <alignment horizontal="right"/>
      <protection hidden="1"/>
    </xf>
    <xf numFmtId="1" fontId="26" fillId="0" borderId="1" xfId="0" applyNumberFormat="1" applyFont="1" applyFill="1" applyBorder="1" applyAlignment="1">
      <alignment horizontal="right" vertical="center"/>
    </xf>
    <xf numFmtId="2" fontId="27" fillId="0" borderId="1" xfId="1" applyNumberFormat="1" applyFont="1" applyFill="1" applyBorder="1" applyAlignment="1">
      <alignment horizontal="right"/>
    </xf>
    <xf numFmtId="43" fontId="27" fillId="0" borderId="1" xfId="1" applyNumberFormat="1" applyFont="1" applyFill="1" applyBorder="1" applyAlignment="1">
      <alignment horizontal="right"/>
    </xf>
    <xf numFmtId="167" fontId="27" fillId="0" borderId="1" xfId="1" applyNumberFormat="1" applyFont="1" applyFill="1" applyBorder="1" applyAlignment="1" applyProtection="1">
      <alignment horizontal="right"/>
      <protection locked="0"/>
    </xf>
    <xf numFmtId="165" fontId="27" fillId="0" borderId="1" xfId="0" applyNumberFormat="1" applyFont="1" applyFill="1" applyBorder="1" applyAlignment="1" applyProtection="1">
      <alignment horizontal="right"/>
      <protection locked="0"/>
    </xf>
    <xf numFmtId="165" fontId="27" fillId="0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left" vertical="top"/>
    </xf>
    <xf numFmtId="0" fontId="26" fillId="0" borderId="1" xfId="0" applyNumberFormat="1" applyFont="1" applyFill="1" applyBorder="1" applyAlignment="1" applyProtection="1">
      <alignment horizontal="left" wrapText="1"/>
      <protection locked="0"/>
    </xf>
    <xf numFmtId="167" fontId="26" fillId="0" borderId="1" xfId="1" applyNumberFormat="1" applyFont="1" applyFill="1" applyBorder="1" applyAlignment="1" applyProtection="1">
      <alignment horizontal="right"/>
      <protection locked="0"/>
    </xf>
    <xf numFmtId="167" fontId="26" fillId="0" borderId="1" xfId="1" applyNumberFormat="1" applyFont="1" applyFill="1" applyBorder="1" applyAlignment="1" applyProtection="1">
      <alignment horizontal="right"/>
      <protection hidden="1"/>
    </xf>
    <xf numFmtId="2" fontId="26" fillId="0" borderId="1" xfId="1" applyNumberFormat="1" applyFont="1" applyFill="1" applyBorder="1" applyAlignment="1" applyProtection="1">
      <alignment horizontal="right"/>
      <protection hidden="1"/>
    </xf>
    <xf numFmtId="167" fontId="26" fillId="0" borderId="1" xfId="1" applyNumberFormat="1" applyFont="1" applyFill="1" applyBorder="1" applyAlignment="1" applyProtection="1">
      <alignment horizontal="right"/>
      <protection locked="0" hidden="1"/>
    </xf>
    <xf numFmtId="167" fontId="26" fillId="0" borderId="1" xfId="1" applyNumberFormat="1" applyFont="1" applyFill="1" applyBorder="1" applyAlignment="1">
      <alignment horizontal="right"/>
    </xf>
    <xf numFmtId="2" fontId="26" fillId="0" borderId="1" xfId="1" applyNumberFormat="1" applyFont="1" applyFill="1" applyBorder="1" applyAlignment="1">
      <alignment horizontal="right"/>
    </xf>
    <xf numFmtId="43" fontId="26" fillId="0" borderId="1" xfId="1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left" vertical="top" wrapText="1"/>
    </xf>
    <xf numFmtId="165" fontId="26" fillId="0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right" vertical="top"/>
    </xf>
    <xf numFmtId="2" fontId="26" fillId="0" borderId="1" xfId="1" quotePrefix="1" applyNumberFormat="1" applyFont="1" applyFill="1" applyBorder="1" applyAlignment="1">
      <alignment horizontal="right"/>
    </xf>
    <xf numFmtId="0" fontId="26" fillId="0" borderId="1" xfId="0" quotePrefix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9" fontId="28" fillId="0" borderId="1" xfId="45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right" vertical="top"/>
    </xf>
    <xf numFmtId="165" fontId="28" fillId="0" borderId="1" xfId="0" applyNumberFormat="1" applyFont="1" applyFill="1" applyBorder="1" applyAlignment="1">
      <alignment horizontal="right" vertical="top"/>
    </xf>
    <xf numFmtId="166" fontId="28" fillId="0" borderId="1" xfId="0" applyNumberFormat="1" applyFont="1" applyFill="1" applyBorder="1" applyAlignment="1">
      <alignment horizontal="right" vertical="top"/>
    </xf>
    <xf numFmtId="0" fontId="28" fillId="0" borderId="1" xfId="0" applyFont="1" applyFill="1" applyBorder="1"/>
    <xf numFmtId="1" fontId="28" fillId="0" borderId="1" xfId="0" applyNumberFormat="1" applyFont="1" applyFill="1" applyBorder="1" applyAlignment="1" applyProtection="1">
      <alignment horizontal="right"/>
      <protection locked="0"/>
    </xf>
    <xf numFmtId="165" fontId="28" fillId="0" borderId="1" xfId="0" applyNumberFormat="1" applyFont="1" applyFill="1" applyBorder="1" applyAlignment="1" applyProtection="1">
      <alignment horizontal="right"/>
      <protection locked="0"/>
    </xf>
    <xf numFmtId="1" fontId="28" fillId="0" borderId="1" xfId="0" applyNumberFormat="1" applyFont="1" applyFill="1" applyBorder="1" applyAlignment="1" applyProtection="1">
      <alignment horizontal="right" vertical="center"/>
      <protection hidden="1"/>
    </xf>
    <xf numFmtId="166" fontId="28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>
      <alignment horizontal="right"/>
    </xf>
    <xf numFmtId="166" fontId="28" fillId="0" borderId="1" xfId="0" applyNumberFormat="1" applyFont="1" applyFill="1" applyBorder="1" applyAlignment="1">
      <alignment horizontal="right"/>
    </xf>
    <xf numFmtId="0" fontId="29" fillId="0" borderId="1" xfId="0" applyFont="1" applyFill="1" applyBorder="1"/>
    <xf numFmtId="1" fontId="29" fillId="0" borderId="1" xfId="0" applyNumberFormat="1" applyFont="1" applyFill="1" applyBorder="1" applyAlignment="1">
      <alignment horizontal="right"/>
    </xf>
    <xf numFmtId="0" fontId="29" fillId="0" borderId="1" xfId="0" applyFont="1" applyFill="1" applyBorder="1" applyAlignment="1">
      <alignment vertical="top"/>
    </xf>
    <xf numFmtId="0" fontId="29" fillId="0" borderId="1" xfId="0" applyFont="1" applyFill="1" applyBorder="1" applyAlignment="1">
      <alignment horizontal="right" vertical="top"/>
    </xf>
    <xf numFmtId="166" fontId="29" fillId="0" borderId="1" xfId="0" applyNumberFormat="1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left" vertical="top"/>
    </xf>
    <xf numFmtId="43" fontId="28" fillId="0" borderId="1" xfId="1" applyFont="1" applyFill="1" applyBorder="1"/>
    <xf numFmtId="43" fontId="28" fillId="0" borderId="1" xfId="1" applyFont="1" applyFill="1" applyBorder="1" applyAlignment="1">
      <alignment horizontal="right"/>
    </xf>
    <xf numFmtId="43" fontId="28" fillId="0" borderId="1" xfId="1" applyFont="1" applyFill="1" applyBorder="1" applyAlignment="1">
      <alignment horizontal="right" vertical="top"/>
    </xf>
    <xf numFmtId="0" fontId="26" fillId="0" borderId="0" xfId="0" applyFont="1" applyFill="1"/>
    <xf numFmtId="0" fontId="31" fillId="0" borderId="0" xfId="0" applyFont="1" applyFill="1"/>
    <xf numFmtId="0" fontId="27" fillId="0" borderId="0" xfId="0" applyFont="1" applyFill="1"/>
    <xf numFmtId="43" fontId="26" fillId="0" borderId="0" xfId="1" applyFont="1" applyFill="1"/>
    <xf numFmtId="0" fontId="2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6" fillId="0" borderId="1" xfId="0" applyFont="1" applyFill="1" applyBorder="1" applyAlignment="1" applyProtection="1">
      <alignment horizontal="center"/>
      <protection locked="0"/>
    </xf>
    <xf numFmtId="0" fontId="26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wrapText="1"/>
    </xf>
    <xf numFmtId="0" fontId="25" fillId="0" borderId="0" xfId="0" applyFont="1" applyFill="1"/>
    <xf numFmtId="43" fontId="28" fillId="0" borderId="1" xfId="1" applyFont="1" applyFill="1" applyBorder="1" applyAlignment="1" applyProtection="1">
      <alignment horizontal="right"/>
      <protection hidden="1"/>
    </xf>
    <xf numFmtId="43" fontId="29" fillId="0" borderId="1" xfId="1" applyFont="1" applyFill="1" applyBorder="1" applyAlignment="1">
      <alignment horizontal="right" vertical="top"/>
    </xf>
    <xf numFmtId="43" fontId="28" fillId="0" borderId="1" xfId="1" applyFont="1" applyFill="1" applyBorder="1" applyAlignment="1">
      <alignment horizontal="right" vertical="center" wrapText="1"/>
    </xf>
    <xf numFmtId="167" fontId="18" fillId="0" borderId="0" xfId="0" applyNumberFormat="1" applyFont="1" applyAlignment="1">
      <alignment wrapText="1"/>
    </xf>
    <xf numFmtId="43" fontId="26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>
      <alignment horizontal="right" vertical="top" wrapText="1"/>
    </xf>
    <xf numFmtId="166" fontId="28" fillId="0" borderId="1" xfId="0" applyNumberFormat="1" applyFont="1" applyFill="1" applyBorder="1" applyAlignment="1">
      <alignment horizontal="right" vertical="top" wrapText="1"/>
    </xf>
    <xf numFmtId="43" fontId="28" fillId="0" borderId="1" xfId="1" applyFont="1" applyFill="1" applyBorder="1" applyAlignment="1">
      <alignment horizontal="right" vertical="top" wrapText="1"/>
    </xf>
    <xf numFmtId="0" fontId="27" fillId="0" borderId="1" xfId="0" applyNumberFormat="1" applyFont="1" applyFill="1" applyBorder="1" applyAlignment="1" applyProtection="1">
      <alignment horizontal="left" wrapText="1"/>
      <protection locked="0"/>
    </xf>
    <xf numFmtId="0" fontId="27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167" fontId="23" fillId="0" borderId="1" xfId="1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7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25" fillId="0" borderId="1" xfId="0" applyNumberFormat="1" applyFont="1" applyFill="1" applyBorder="1"/>
    <xf numFmtId="0" fontId="25" fillId="0" borderId="1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167" fontId="23" fillId="0" borderId="1" xfId="1" applyNumberFormat="1" applyFont="1" applyFill="1" applyBorder="1" applyAlignment="1">
      <alignment horizontal="center" vertical="center" wrapText="1"/>
    </xf>
    <xf numFmtId="167" fontId="23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/>
    </xf>
    <xf numFmtId="0" fontId="27" fillId="0" borderId="1" xfId="0" applyFont="1" applyFill="1" applyBorder="1" applyAlignment="1">
      <alignment horizontal="left" vertical="top"/>
    </xf>
    <xf numFmtId="0" fontId="27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2" fontId="27" fillId="0" borderId="1" xfId="0" applyNumberFormat="1" applyFont="1" applyFill="1" applyBorder="1" applyAlignment="1">
      <alignment horizontal="center" vertical="top" wrapText="1"/>
    </xf>
    <xf numFmtId="168" fontId="27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43" fontId="29" fillId="0" borderId="1" xfId="1" applyFont="1" applyFill="1" applyBorder="1" applyAlignment="1">
      <alignment horizontal="center" vertical="top" wrapText="1"/>
    </xf>
    <xf numFmtId="168" fontId="29" fillId="0" borderId="1" xfId="0" applyNumberFormat="1" applyFont="1" applyFill="1" applyBorder="1" applyAlignment="1">
      <alignment horizontal="center" vertical="top" wrapText="1"/>
    </xf>
    <xf numFmtId="0" fontId="24" fillId="0" borderId="3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8" fontId="4" fillId="0" borderId="1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2" fillId="0" borderId="1" xfId="0" applyNumberFormat="1" applyFont="1" applyFill="1" applyBorder="1" applyAlignment="1">
      <alignment wrapText="1"/>
    </xf>
    <xf numFmtId="2" fontId="29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vertical="top"/>
    </xf>
    <xf numFmtId="164" fontId="28" fillId="0" borderId="1" xfId="0" applyNumberFormat="1" applyFont="1" applyFill="1" applyBorder="1" applyAlignment="1">
      <alignment horizontal="right"/>
    </xf>
    <xf numFmtId="0" fontId="33" fillId="3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 indent="1"/>
    </xf>
    <xf numFmtId="2" fontId="0" fillId="35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33" fillId="34" borderId="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top" wrapText="1"/>
    </xf>
    <xf numFmtId="0" fontId="24" fillId="0" borderId="1" xfId="0" applyFont="1" applyBorder="1" applyAlignment="1">
      <alignment horizontal="center" wrapText="1"/>
    </xf>
    <xf numFmtId="0" fontId="0" fillId="0" borderId="1" xfId="0" applyBorder="1" applyAlignment="1" applyProtection="1">
      <alignment horizontal="left" vertical="top" wrapText="1"/>
    </xf>
    <xf numFmtId="0" fontId="30" fillId="0" borderId="1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9" fillId="0" borderId="11" xfId="0" applyFont="1" applyFill="1" applyBorder="1"/>
    <xf numFmtId="0" fontId="29" fillId="0" borderId="0" xfId="0" applyFont="1" applyFill="1" applyBorder="1"/>
    <xf numFmtId="0" fontId="29" fillId="0" borderId="31" xfId="0" applyFont="1" applyFill="1" applyBorder="1"/>
    <xf numFmtId="0" fontId="29" fillId="0" borderId="30" xfId="0" applyFont="1" applyFill="1" applyBorder="1"/>
    <xf numFmtId="0" fontId="27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/>
    </xf>
    <xf numFmtId="0" fontId="2" fillId="0" borderId="1" xfId="0" applyFont="1" applyFill="1" applyBorder="1"/>
    <xf numFmtId="167" fontId="2" fillId="0" borderId="1" xfId="0" applyNumberFormat="1" applyFont="1" applyFill="1" applyBorder="1"/>
    <xf numFmtId="0" fontId="0" fillId="0" borderId="1" xfId="0" applyFill="1" applyBorder="1"/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59530</xdr:rowOff>
    </xdr:from>
    <xdr:to>
      <xdr:col>0</xdr:col>
      <xdr:colOff>0</xdr:colOff>
      <xdr:row>57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CT\MATHUR\Secretarial\Stock%20Exchanges\2018-19\Q4_JanFebMar\January\Shareholding%20Pattern\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zoomScaleSheetLayoutView="100" workbookViewId="0">
      <selection activeCell="B6" sqref="B6:E6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32.25" customHeight="1" x14ac:dyDescent="0.25">
      <c r="A1" s="155" t="s">
        <v>283</v>
      </c>
      <c r="B1" s="155"/>
      <c r="C1" s="155"/>
      <c r="D1" s="155"/>
      <c r="E1" s="155"/>
    </row>
    <row r="2" spans="1:6" x14ac:dyDescent="0.25">
      <c r="A2" s="1">
        <v>1</v>
      </c>
      <c r="B2" s="154" t="s">
        <v>35</v>
      </c>
      <c r="C2" s="154"/>
      <c r="D2" s="154"/>
      <c r="E2" s="154"/>
    </row>
    <row r="3" spans="1:6" x14ac:dyDescent="0.25">
      <c r="A3" s="1">
        <v>2</v>
      </c>
      <c r="B3" s="154" t="s">
        <v>36</v>
      </c>
      <c r="C3" s="154"/>
      <c r="D3" s="154"/>
      <c r="E3" s="154"/>
    </row>
    <row r="4" spans="1:6" x14ac:dyDescent="0.25">
      <c r="A4" s="1">
        <v>3</v>
      </c>
      <c r="B4" s="154" t="s">
        <v>37</v>
      </c>
      <c r="C4" s="154"/>
      <c r="D4" s="154"/>
      <c r="E4" s="154"/>
    </row>
    <row r="5" spans="1:6" x14ac:dyDescent="0.25">
      <c r="A5" s="1"/>
      <c r="B5" s="154" t="s">
        <v>229</v>
      </c>
      <c r="C5" s="154"/>
      <c r="D5" s="154"/>
      <c r="E5" s="154"/>
    </row>
    <row r="6" spans="1:6" ht="15.75" thickBot="1" x14ac:dyDescent="0.3">
      <c r="A6" s="1">
        <v>4</v>
      </c>
      <c r="B6" s="154" t="s">
        <v>38</v>
      </c>
      <c r="C6" s="154"/>
      <c r="D6" s="154"/>
      <c r="E6" s="154"/>
    </row>
    <row r="7" spans="1:6" x14ac:dyDescent="0.25">
      <c r="A7" s="2"/>
      <c r="B7" s="211" t="s">
        <v>39</v>
      </c>
      <c r="C7" s="212" t="s">
        <v>40</v>
      </c>
      <c r="D7" s="212" t="s">
        <v>41</v>
      </c>
      <c r="E7" s="213" t="s">
        <v>42</v>
      </c>
    </row>
    <row r="8" spans="1:6" x14ac:dyDescent="0.25">
      <c r="A8" s="2"/>
      <c r="B8" s="3">
        <v>1</v>
      </c>
      <c r="C8" s="4" t="s">
        <v>43</v>
      </c>
      <c r="D8" s="4"/>
      <c r="E8" s="5" t="s">
        <v>42</v>
      </c>
    </row>
    <row r="9" spans="1:6" x14ac:dyDescent="0.25">
      <c r="A9" s="2"/>
      <c r="B9" s="3">
        <v>2</v>
      </c>
      <c r="C9" s="4" t="s">
        <v>44</v>
      </c>
      <c r="D9" s="4"/>
      <c r="E9" s="5" t="s">
        <v>42</v>
      </c>
    </row>
    <row r="10" spans="1:6" x14ac:dyDescent="0.25">
      <c r="A10" s="2"/>
      <c r="B10" s="3">
        <v>3</v>
      </c>
      <c r="C10" s="4" t="s">
        <v>45</v>
      </c>
      <c r="D10" s="4"/>
      <c r="E10" s="5" t="s">
        <v>42</v>
      </c>
    </row>
    <row r="11" spans="1:6" x14ac:dyDescent="0.25">
      <c r="A11" s="2"/>
      <c r="B11" s="3">
        <v>4</v>
      </c>
      <c r="C11" s="4" t="s">
        <v>46</v>
      </c>
      <c r="D11" s="4"/>
      <c r="E11" s="5" t="s">
        <v>42</v>
      </c>
    </row>
    <row r="12" spans="1:6" x14ac:dyDescent="0.25">
      <c r="A12" s="2"/>
      <c r="B12" s="3">
        <v>5</v>
      </c>
      <c r="C12" s="4" t="s">
        <v>47</v>
      </c>
      <c r="D12" s="4"/>
      <c r="E12" s="5" t="s">
        <v>42</v>
      </c>
    </row>
    <row r="13" spans="1:6" x14ac:dyDescent="0.25">
      <c r="A13" s="1"/>
      <c r="B13" s="3">
        <v>6</v>
      </c>
      <c r="C13" s="4" t="s">
        <v>48</v>
      </c>
      <c r="D13" s="4" t="s">
        <v>41</v>
      </c>
      <c r="E13" s="5"/>
    </row>
    <row r="14" spans="1:6" x14ac:dyDescent="0.25">
      <c r="A14" s="6"/>
      <c r="B14" s="33">
        <v>7</v>
      </c>
      <c r="C14" s="31" t="s">
        <v>49</v>
      </c>
      <c r="D14" s="31"/>
      <c r="E14" s="32" t="s">
        <v>42</v>
      </c>
    </row>
    <row r="15" spans="1:6" ht="15.75" thickBot="1" x14ac:dyDescent="0.3">
      <c r="A15" s="36"/>
      <c r="B15" s="35">
        <v>8</v>
      </c>
      <c r="C15" s="31" t="s">
        <v>215</v>
      </c>
      <c r="D15" s="31"/>
      <c r="E15" s="31" t="s">
        <v>42</v>
      </c>
      <c r="F15" s="37"/>
    </row>
    <row r="16" spans="1:6" x14ac:dyDescent="0.25">
      <c r="B16" s="34"/>
      <c r="C16" s="34"/>
      <c r="D16" s="34"/>
      <c r="E16" s="34"/>
    </row>
    <row r="17" spans="3:3" x14ac:dyDescent="0.25">
      <c r="C17" s="145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A3" sqref="A3:S3"/>
    </sheetView>
  </sheetViews>
  <sheetFormatPr defaultRowHeight="15" x14ac:dyDescent="0.25"/>
  <cols>
    <col min="1" max="1" width="7.28515625" style="9" bestFit="1" customWidth="1"/>
    <col min="2" max="2" width="27" style="9" bestFit="1" customWidth="1"/>
    <col min="3" max="3" width="10" style="9" bestFit="1" customWidth="1"/>
    <col min="4" max="4" width="13.7109375" style="9" bestFit="1" customWidth="1"/>
    <col min="5" max="5" width="13.42578125" style="9" bestFit="1" customWidth="1"/>
    <col min="6" max="6" width="10.140625" style="9" bestFit="1" customWidth="1"/>
    <col min="7" max="7" width="12.7109375" style="9" bestFit="1" customWidth="1"/>
    <col min="8" max="8" width="12.7109375" style="9" customWidth="1"/>
    <col min="9" max="9" width="12.5703125" style="9" bestFit="1" customWidth="1"/>
    <col min="10" max="10" width="6.7109375" style="9" customWidth="1"/>
    <col min="11" max="11" width="12.5703125" style="9" bestFit="1" customWidth="1"/>
    <col min="12" max="12" width="8.5703125" style="9" customWidth="1"/>
    <col min="13" max="13" width="10.140625" style="9" bestFit="1" customWidth="1"/>
    <col min="14" max="14" width="9.28515625" style="9" customWidth="1"/>
    <col min="15" max="15" width="11.7109375" style="9" bestFit="1" customWidth="1"/>
    <col min="16" max="16" width="12.7109375" style="9" bestFit="1" customWidth="1"/>
    <col min="17" max="17" width="3.5703125" style="9" bestFit="1" customWidth="1"/>
    <col min="18" max="18" width="9.140625" style="9" bestFit="1" customWidth="1"/>
    <col min="19" max="19" width="11.5703125" style="9" bestFit="1" customWidth="1"/>
    <col min="20" max="20" width="10.5703125" style="9" bestFit="1" customWidth="1"/>
    <col min="21" max="21" width="12.85546875" style="9" bestFit="1" customWidth="1"/>
    <col min="22" max="16384" width="9.140625" style="9"/>
  </cols>
  <sheetData>
    <row r="1" spans="1:22" s="133" customFormat="1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22" s="10" customFormat="1" x14ac:dyDescent="0.25">
      <c r="A2" s="159" t="s">
        <v>282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21"/>
      <c r="U2" s="21"/>
    </row>
    <row r="3" spans="1:22" s="10" customFormat="1" x14ac:dyDescent="0.25">
      <c r="A3" s="159" t="s">
        <v>229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21"/>
      <c r="U3" s="21"/>
    </row>
    <row r="4" spans="1:22" s="11" customFormat="1" x14ac:dyDescent="0.25">
      <c r="A4" s="159" t="s">
        <v>51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22"/>
      <c r="U4" s="22"/>
    </row>
    <row r="5" spans="1:22" s="147" customFormat="1" ht="11.25" x14ac:dyDescent="0.2">
      <c r="A5" s="156" t="s">
        <v>1</v>
      </c>
      <c r="B5" s="156" t="s">
        <v>2</v>
      </c>
      <c r="C5" s="156" t="s">
        <v>3</v>
      </c>
      <c r="D5" s="156" t="s">
        <v>4</v>
      </c>
      <c r="E5" s="156" t="s">
        <v>5</v>
      </c>
      <c r="F5" s="156" t="s">
        <v>6</v>
      </c>
      <c r="G5" s="156" t="s">
        <v>7</v>
      </c>
      <c r="H5" s="156" t="s">
        <v>8</v>
      </c>
      <c r="I5" s="157" t="s">
        <v>9</v>
      </c>
      <c r="J5" s="157"/>
      <c r="K5" s="157"/>
      <c r="L5" s="157"/>
      <c r="M5" s="156" t="s">
        <v>10</v>
      </c>
      <c r="N5" s="156" t="s">
        <v>11</v>
      </c>
      <c r="O5" s="156" t="s">
        <v>12</v>
      </c>
      <c r="P5" s="156" t="s">
        <v>13</v>
      </c>
      <c r="Q5" s="156" t="s">
        <v>14</v>
      </c>
      <c r="R5" s="156"/>
      <c r="S5" s="156" t="s">
        <v>15</v>
      </c>
      <c r="T5" s="156"/>
      <c r="U5" s="156" t="s">
        <v>16</v>
      </c>
    </row>
    <row r="6" spans="1:22" s="147" customFormat="1" ht="21" customHeight="1" x14ac:dyDescent="0.2">
      <c r="A6" s="156"/>
      <c r="B6" s="156"/>
      <c r="C6" s="156"/>
      <c r="D6" s="156"/>
      <c r="E6" s="156"/>
      <c r="F6" s="156"/>
      <c r="G6" s="156"/>
      <c r="H6" s="156"/>
      <c r="I6" s="156" t="s">
        <v>17</v>
      </c>
      <c r="J6" s="156"/>
      <c r="K6" s="156"/>
      <c r="L6" s="156" t="s">
        <v>18</v>
      </c>
      <c r="M6" s="156"/>
      <c r="N6" s="156"/>
      <c r="O6" s="156"/>
      <c r="P6" s="156"/>
      <c r="Q6" s="156"/>
      <c r="R6" s="156"/>
      <c r="S6" s="156"/>
      <c r="T6" s="156"/>
      <c r="U6" s="156"/>
    </row>
    <row r="7" spans="1:22" s="147" customFormat="1" ht="58.5" customHeight="1" x14ac:dyDescent="0.2">
      <c r="A7" s="156"/>
      <c r="B7" s="156"/>
      <c r="C7" s="156"/>
      <c r="D7" s="156"/>
      <c r="E7" s="156"/>
      <c r="F7" s="156"/>
      <c r="G7" s="156"/>
      <c r="H7" s="156"/>
      <c r="I7" s="146" t="s">
        <v>19</v>
      </c>
      <c r="J7" s="146" t="s">
        <v>20</v>
      </c>
      <c r="K7" s="146" t="s">
        <v>21</v>
      </c>
      <c r="L7" s="156"/>
      <c r="M7" s="156"/>
      <c r="N7" s="156"/>
      <c r="O7" s="156"/>
      <c r="P7" s="156"/>
      <c r="Q7" s="146" t="s">
        <v>22</v>
      </c>
      <c r="R7" s="146" t="s">
        <v>23</v>
      </c>
      <c r="S7" s="146" t="s">
        <v>22</v>
      </c>
      <c r="T7" s="146" t="s">
        <v>23</v>
      </c>
      <c r="U7" s="156"/>
    </row>
    <row r="8" spans="1:22" x14ac:dyDescent="0.25">
      <c r="A8" s="39" t="s">
        <v>24</v>
      </c>
      <c r="B8" s="40" t="s">
        <v>25</v>
      </c>
      <c r="C8" s="7">
        <f>'Table II'!D72</f>
        <v>47</v>
      </c>
      <c r="D8" s="7">
        <f>'Table II'!E72</f>
        <v>131839887</v>
      </c>
      <c r="E8" s="7">
        <f>'Table II'!F72</f>
        <v>0</v>
      </c>
      <c r="F8" s="7">
        <f>'Table II'!G72</f>
        <v>0</v>
      </c>
      <c r="G8" s="47">
        <f>'Table II'!H72</f>
        <v>131839887</v>
      </c>
      <c r="H8" s="48">
        <f>'Table II'!I72</f>
        <v>54.234904082102851</v>
      </c>
      <c r="I8" s="47">
        <f>'Table II'!J72</f>
        <v>131839887</v>
      </c>
      <c r="J8" s="47">
        <f>'Table II'!K72</f>
        <v>0</v>
      </c>
      <c r="K8" s="47">
        <f>'Table II'!L72</f>
        <v>131839887</v>
      </c>
      <c r="L8" s="48">
        <f>'Table II'!M72</f>
        <v>54.232553483508951</v>
      </c>
      <c r="M8" s="47">
        <f>'Table II'!N72</f>
        <v>0</v>
      </c>
      <c r="N8" s="47" t="s">
        <v>26</v>
      </c>
      <c r="O8" s="47">
        <f>'Table II'!N72</f>
        <v>0</v>
      </c>
      <c r="P8" s="48">
        <f>'Table II'!O72</f>
        <v>54.232553483508951</v>
      </c>
      <c r="Q8" s="47">
        <f>'Table II'!P72</f>
        <v>0</v>
      </c>
      <c r="R8" s="47">
        <f>'Table II'!Q72</f>
        <v>0</v>
      </c>
      <c r="S8" s="38">
        <f>'Table II'!R72</f>
        <v>5642432</v>
      </c>
      <c r="T8" s="48">
        <f>'Table II'!S72</f>
        <v>4.2797609497344302</v>
      </c>
      <c r="U8" s="47">
        <f>'Table II'!T72</f>
        <v>131839513</v>
      </c>
      <c r="V8" s="24"/>
    </row>
    <row r="9" spans="1:22" x14ac:dyDescent="0.25">
      <c r="A9" s="39" t="s">
        <v>27</v>
      </c>
      <c r="B9" s="40" t="s">
        <v>28</v>
      </c>
      <c r="C9" s="41">
        <f>'Table III'!D61</f>
        <v>57111</v>
      </c>
      <c r="D9" s="7">
        <f>'Table III'!E61</f>
        <v>111250044</v>
      </c>
      <c r="E9" s="7">
        <f>'Table III'!F61</f>
        <v>0</v>
      </c>
      <c r="F9" s="7">
        <f>'Table III'!G61</f>
        <v>0</v>
      </c>
      <c r="G9" s="47">
        <f>'Table III'!H61</f>
        <v>111250044</v>
      </c>
      <c r="H9" s="48">
        <f>'Table III'!I61</f>
        <v>45.764974115690542</v>
      </c>
      <c r="I9" s="47">
        <f>'Table III'!J61</f>
        <v>111250044</v>
      </c>
      <c r="J9" s="47">
        <f>'Table III'!K61</f>
        <v>0</v>
      </c>
      <c r="K9" s="47">
        <f>'Table III'!L61</f>
        <v>111250044</v>
      </c>
      <c r="L9" s="48">
        <f>'Table III'!M61</f>
        <v>45.764974115690542</v>
      </c>
      <c r="M9" s="47">
        <f>'Table III'!N61</f>
        <v>0</v>
      </c>
      <c r="N9" s="47" t="s">
        <v>26</v>
      </c>
      <c r="O9" s="47">
        <f>'Table III'!N61</f>
        <v>0</v>
      </c>
      <c r="P9" s="48">
        <f>'Table III'!O61</f>
        <v>45.764974115690542</v>
      </c>
      <c r="Q9" s="47">
        <f>'Table III'!P61</f>
        <v>0</v>
      </c>
      <c r="R9" s="47">
        <f>'Table III'!Q61</f>
        <v>0</v>
      </c>
      <c r="S9" s="47">
        <f>'Table III'!R61</f>
        <v>0</v>
      </c>
      <c r="T9" s="48">
        <f>'Table III'!S61</f>
        <v>0</v>
      </c>
      <c r="U9" s="47">
        <f>'Table III'!T61</f>
        <v>108010393</v>
      </c>
    </row>
    <row r="10" spans="1:22" x14ac:dyDescent="0.25">
      <c r="A10" s="39" t="s">
        <v>29</v>
      </c>
      <c r="B10" s="40" t="s">
        <v>30</v>
      </c>
      <c r="C10" s="7">
        <f>'Table IV'!D10</f>
        <v>0</v>
      </c>
      <c r="D10" s="7">
        <f>'Table IV'!E10</f>
        <v>0</v>
      </c>
      <c r="E10" s="7">
        <f>'Table IV'!F10</f>
        <v>0</v>
      </c>
      <c r="F10" s="7">
        <f>'Table IV'!G10</f>
        <v>0</v>
      </c>
      <c r="G10" s="47">
        <f>'Table IV'!H10</f>
        <v>0</v>
      </c>
      <c r="H10" s="48">
        <f>'Table IV'!I10</f>
        <v>0</v>
      </c>
      <c r="I10" s="47">
        <f>'Table IV'!J10</f>
        <v>0</v>
      </c>
      <c r="J10" s="47">
        <f>'Table IV'!K10</f>
        <v>0</v>
      </c>
      <c r="K10" s="47">
        <f>'Table IV'!L10</f>
        <v>0</v>
      </c>
      <c r="L10" s="48">
        <f>'Table IV'!M10</f>
        <v>0</v>
      </c>
      <c r="M10" s="47">
        <f>'Table IV'!N10</f>
        <v>0</v>
      </c>
      <c r="N10" s="47" t="s">
        <v>26</v>
      </c>
      <c r="O10" s="47">
        <f>'Table IV'!N10</f>
        <v>0</v>
      </c>
      <c r="P10" s="48">
        <f>'Table IV'!O10</f>
        <v>0</v>
      </c>
      <c r="Q10" s="47">
        <f>'Table IV'!P10</f>
        <v>0</v>
      </c>
      <c r="R10" s="47">
        <f>'Table IV'!Q10</f>
        <v>0</v>
      </c>
      <c r="S10" s="47">
        <f>'Table IV'!R10</f>
        <v>0</v>
      </c>
      <c r="T10" s="48">
        <f>'Table IV'!S10</f>
        <v>0</v>
      </c>
      <c r="U10" s="47">
        <f>'Table IV'!T10</f>
        <v>0</v>
      </c>
    </row>
    <row r="11" spans="1:22" x14ac:dyDescent="0.25">
      <c r="A11" s="39" t="s">
        <v>31</v>
      </c>
      <c r="B11" s="42" t="s">
        <v>32</v>
      </c>
      <c r="C11" s="7">
        <f>'Table IV'!D8</f>
        <v>0</v>
      </c>
      <c r="D11" s="7">
        <f>'Table IV'!E8</f>
        <v>0</v>
      </c>
      <c r="E11" s="7">
        <f>'Table IV'!F8</f>
        <v>0</v>
      </c>
      <c r="F11" s="7">
        <f>'Table IV'!G8</f>
        <v>0</v>
      </c>
      <c r="G11" s="47">
        <f>'Table IV'!H8</f>
        <v>0</v>
      </c>
      <c r="H11" s="48">
        <f>'Table IV'!I8</f>
        <v>0</v>
      </c>
      <c r="I11" s="47">
        <f>'Table IV'!J8</f>
        <v>0</v>
      </c>
      <c r="J11" s="47">
        <f>'Table IV'!K8</f>
        <v>0</v>
      </c>
      <c r="K11" s="47">
        <f>'Table IV'!L8</f>
        <v>0</v>
      </c>
      <c r="L11" s="48">
        <f>'Table IV'!M8</f>
        <v>0</v>
      </c>
      <c r="M11" s="47">
        <f>'Table IV'!N8</f>
        <v>0</v>
      </c>
      <c r="N11" s="47" t="s">
        <v>26</v>
      </c>
      <c r="O11" s="47">
        <f>'Table IV'!N8</f>
        <v>0</v>
      </c>
      <c r="P11" s="48">
        <f>'Table IV'!O8</f>
        <v>0</v>
      </c>
      <c r="Q11" s="47">
        <f>'Table IV'!P8</f>
        <v>0</v>
      </c>
      <c r="R11" s="47">
        <f>'Table IV'!Q8</f>
        <v>0</v>
      </c>
      <c r="S11" s="47">
        <f>'Table IV'!R8</f>
        <v>0</v>
      </c>
      <c r="T11" s="48">
        <f>'Table IV'!S8</f>
        <v>0</v>
      </c>
      <c r="U11" s="47">
        <f>'Table IV'!T8</f>
        <v>0</v>
      </c>
    </row>
    <row r="12" spans="1:22" ht="30" x14ac:dyDescent="0.25">
      <c r="A12" s="39" t="s">
        <v>33</v>
      </c>
      <c r="B12" s="42" t="s">
        <v>34</v>
      </c>
      <c r="C12" s="7">
        <f>'Table IV'!D9</f>
        <v>0</v>
      </c>
      <c r="D12" s="7">
        <f>'Table IV'!E9</f>
        <v>0</v>
      </c>
      <c r="E12" s="7">
        <f>'Table IV'!F9</f>
        <v>0</v>
      </c>
      <c r="F12" s="7">
        <f>'Table IV'!G9</f>
        <v>0</v>
      </c>
      <c r="G12" s="47">
        <f>'Table IV'!H9</f>
        <v>0</v>
      </c>
      <c r="H12" s="48">
        <f>'Table IV'!I9</f>
        <v>0</v>
      </c>
      <c r="I12" s="47">
        <f>'Table IV'!J9</f>
        <v>0</v>
      </c>
      <c r="J12" s="47">
        <f>'Table IV'!K9</f>
        <v>0</v>
      </c>
      <c r="K12" s="47">
        <f>'Table IV'!L9</f>
        <v>0</v>
      </c>
      <c r="L12" s="48">
        <f>'Table IV'!M9</f>
        <v>0</v>
      </c>
      <c r="M12" s="47">
        <f>'Table IV'!N9</f>
        <v>0</v>
      </c>
      <c r="N12" s="47" t="s">
        <v>26</v>
      </c>
      <c r="O12" s="47">
        <f>'Table IV'!N9</f>
        <v>0</v>
      </c>
      <c r="P12" s="48">
        <f>'Table IV'!O9</f>
        <v>0</v>
      </c>
      <c r="Q12" s="47">
        <f>'Table IV'!P9</f>
        <v>0</v>
      </c>
      <c r="R12" s="47">
        <f>'Table IV'!Q9</f>
        <v>0</v>
      </c>
      <c r="S12" s="47">
        <f>'Table IV'!R9</f>
        <v>0</v>
      </c>
      <c r="T12" s="48">
        <f>'Table IV'!S9</f>
        <v>0</v>
      </c>
      <c r="U12" s="47">
        <f>'Table IV'!T9</f>
        <v>0</v>
      </c>
    </row>
    <row r="13" spans="1:22" x14ac:dyDescent="0.25">
      <c r="A13" s="43"/>
      <c r="B13" s="44" t="s">
        <v>21</v>
      </c>
      <c r="C13" s="8">
        <f>SUM(C8:C10)</f>
        <v>57158</v>
      </c>
      <c r="D13" s="8">
        <f t="shared" ref="D13:U13" si="0">SUM(D8:D10)</f>
        <v>243089931</v>
      </c>
      <c r="E13" s="8">
        <f t="shared" si="0"/>
        <v>0</v>
      </c>
      <c r="F13" s="8">
        <f t="shared" si="0"/>
        <v>0</v>
      </c>
      <c r="G13" s="49">
        <f t="shared" si="0"/>
        <v>243089931</v>
      </c>
      <c r="H13" s="50">
        <f>ROUND(SUM(H8:H10),0)</f>
        <v>100</v>
      </c>
      <c r="I13" s="49">
        <f t="shared" si="0"/>
        <v>243089931</v>
      </c>
      <c r="J13" s="49">
        <f t="shared" si="0"/>
        <v>0</v>
      </c>
      <c r="K13" s="49">
        <f t="shared" si="0"/>
        <v>243089931</v>
      </c>
      <c r="L13" s="50">
        <f>ROUND(SUM(L8:L10),0)</f>
        <v>100</v>
      </c>
      <c r="M13" s="49">
        <f t="shared" si="0"/>
        <v>0</v>
      </c>
      <c r="N13" s="49">
        <f t="shared" si="0"/>
        <v>0</v>
      </c>
      <c r="O13" s="49">
        <f t="shared" si="0"/>
        <v>0</v>
      </c>
      <c r="P13" s="50">
        <f>ROUND(SUM(P8:P10),0)</f>
        <v>100</v>
      </c>
      <c r="Q13" s="49">
        <f t="shared" si="0"/>
        <v>0</v>
      </c>
      <c r="R13" s="49">
        <f t="shared" si="0"/>
        <v>0</v>
      </c>
      <c r="S13" s="49">
        <f t="shared" si="0"/>
        <v>5642432</v>
      </c>
      <c r="T13" s="50">
        <f>S13/243089931*100</f>
        <v>2.3211294588750366</v>
      </c>
      <c r="U13" s="49">
        <f t="shared" si="0"/>
        <v>239849906</v>
      </c>
    </row>
    <row r="14" spans="1:22" x14ac:dyDescent="0.25">
      <c r="D14" s="24"/>
      <c r="K14" s="24"/>
      <c r="U14" s="24"/>
    </row>
    <row r="15" spans="1:22" x14ac:dyDescent="0.25">
      <c r="D15" s="138">
        <f>243089931-D13</f>
        <v>0</v>
      </c>
      <c r="E15" s="24"/>
      <c r="G15" s="138"/>
      <c r="I15" s="138"/>
      <c r="K15" s="138">
        <f>243089931-K13</f>
        <v>0</v>
      </c>
    </row>
    <row r="16" spans="1:22" x14ac:dyDescent="0.25">
      <c r="D16" s="24"/>
    </row>
    <row r="17" spans="4:4" x14ac:dyDescent="0.25">
      <c r="D17" s="24"/>
    </row>
  </sheetData>
  <sheetProtection formatCells="0" formatColumns="0" formatRows="0" insertColumns="0" insertRows="0" insertHyperlinks="0" deleteColumns="0" deleteRows="0" sort="0" autoFilter="0" pivotTables="0"/>
  <mergeCells count="22"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  <mergeCell ref="Q5:R6"/>
    <mergeCell ref="I5:L5"/>
    <mergeCell ref="M5:M7"/>
    <mergeCell ref="N5:N7"/>
    <mergeCell ref="O5:O7"/>
    <mergeCell ref="P5:P7"/>
  </mergeCells>
  <pageMargins left="0" right="0" top="1.1417322834645669" bottom="1.1417322834645669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5" x14ac:dyDescent="0.25"/>
  <cols>
    <col min="1" max="1" width="6.140625" style="12" bestFit="1" customWidth="1"/>
    <col min="2" max="2" width="32.28515625" style="23" customWidth="1"/>
    <col min="3" max="3" width="13.140625" style="132" bestFit="1" customWidth="1"/>
    <col min="4" max="4" width="11.28515625" style="12" bestFit="1" customWidth="1"/>
    <col min="5" max="5" width="14" style="12" bestFit="1" customWidth="1"/>
    <col min="6" max="6" width="6.85546875" style="12" bestFit="1" customWidth="1"/>
    <col min="7" max="7" width="11.5703125" style="12" bestFit="1" customWidth="1"/>
    <col min="8" max="8" width="13.85546875" style="12" customWidth="1"/>
    <col min="9" max="9" width="13" style="46" customWidth="1"/>
    <col min="10" max="10" width="13.42578125" style="12" bestFit="1" customWidth="1"/>
    <col min="11" max="11" width="4.7109375" style="12" bestFit="1" customWidth="1"/>
    <col min="12" max="12" width="13.42578125" style="12" bestFit="1" customWidth="1"/>
    <col min="13" max="13" width="6.7109375" style="46" customWidth="1"/>
    <col min="14" max="14" width="11.28515625" style="12" customWidth="1"/>
    <col min="15" max="15" width="15.42578125" style="12" customWidth="1"/>
    <col min="16" max="16" width="4.5703125" style="12" bestFit="1" customWidth="1"/>
    <col min="17" max="17" width="7.85546875" style="12" bestFit="1" customWidth="1"/>
    <col min="18" max="18" width="12.42578125" style="12" bestFit="1" customWidth="1"/>
    <col min="19" max="19" width="7.85546875" style="12" bestFit="1" customWidth="1"/>
    <col min="20" max="20" width="17.28515625" style="12" bestFit="1" customWidth="1"/>
    <col min="21" max="21" width="12" style="12" customWidth="1"/>
    <col min="22" max="22" width="10.5703125" style="12" customWidth="1"/>
    <col min="23" max="23" width="11.5703125" style="12" customWidth="1"/>
    <col min="24" max="16384" width="9.140625" style="12"/>
  </cols>
  <sheetData>
    <row r="1" spans="1:23" s="133" customFormat="1" ht="15" customHeight="1" x14ac:dyDescent="0.25">
      <c r="A1" s="207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9"/>
    </row>
    <row r="2" spans="1:23" s="10" customFormat="1" x14ac:dyDescent="0.25">
      <c r="A2" s="202" t="s">
        <v>282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</row>
    <row r="3" spans="1:23" s="10" customFormat="1" x14ac:dyDescent="0.25">
      <c r="A3" s="202" t="s">
        <v>229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</row>
    <row r="4" spans="1:23" s="11" customFormat="1" x14ac:dyDescent="0.25">
      <c r="A4" s="160" t="s">
        <v>51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</row>
    <row r="5" spans="1:23" s="134" customFormat="1" ht="57.75" customHeight="1" x14ac:dyDescent="0.2">
      <c r="A5" s="161"/>
      <c r="B5" s="161" t="s">
        <v>173</v>
      </c>
      <c r="C5" s="162" t="s">
        <v>74</v>
      </c>
      <c r="D5" s="162" t="s">
        <v>75</v>
      </c>
      <c r="E5" s="162" t="s">
        <v>4</v>
      </c>
      <c r="F5" s="162" t="s">
        <v>76</v>
      </c>
      <c r="G5" s="162" t="s">
        <v>77</v>
      </c>
      <c r="H5" s="162" t="s">
        <v>78</v>
      </c>
      <c r="I5" s="163" t="s">
        <v>79</v>
      </c>
      <c r="J5" s="162" t="s">
        <v>52</v>
      </c>
      <c r="K5" s="162"/>
      <c r="L5" s="162"/>
      <c r="M5" s="162"/>
      <c r="N5" s="162" t="s">
        <v>80</v>
      </c>
      <c r="O5" s="164" t="s">
        <v>81</v>
      </c>
      <c r="P5" s="162" t="s">
        <v>14</v>
      </c>
      <c r="Q5" s="162"/>
      <c r="R5" s="162" t="s">
        <v>15</v>
      </c>
      <c r="S5" s="162"/>
      <c r="T5" s="162" t="s">
        <v>82</v>
      </c>
      <c r="U5" s="200" t="s">
        <v>277</v>
      </c>
      <c r="V5" s="200"/>
      <c r="W5" s="200"/>
    </row>
    <row r="6" spans="1:23" s="134" customFormat="1" ht="15" customHeight="1" x14ac:dyDescent="0.2">
      <c r="A6" s="161"/>
      <c r="B6" s="161"/>
      <c r="C6" s="162"/>
      <c r="D6" s="162"/>
      <c r="E6" s="162"/>
      <c r="F6" s="162"/>
      <c r="G6" s="162"/>
      <c r="H6" s="162"/>
      <c r="I6" s="163"/>
      <c r="J6" s="162" t="s">
        <v>83</v>
      </c>
      <c r="K6" s="162"/>
      <c r="L6" s="162"/>
      <c r="M6" s="163" t="s">
        <v>84</v>
      </c>
      <c r="N6" s="162"/>
      <c r="O6" s="164"/>
      <c r="P6" s="162" t="s">
        <v>85</v>
      </c>
      <c r="Q6" s="164" t="s">
        <v>23</v>
      </c>
      <c r="R6" s="162" t="s">
        <v>22</v>
      </c>
      <c r="S6" s="164" t="s">
        <v>86</v>
      </c>
      <c r="T6" s="162"/>
      <c r="U6" s="200" t="s">
        <v>278</v>
      </c>
      <c r="V6" s="200"/>
      <c r="W6" s="200"/>
    </row>
    <row r="7" spans="1:23" s="134" customFormat="1" ht="62.25" customHeight="1" x14ac:dyDescent="0.2">
      <c r="A7" s="161"/>
      <c r="B7" s="161"/>
      <c r="C7" s="162"/>
      <c r="D7" s="162"/>
      <c r="E7" s="162"/>
      <c r="F7" s="162"/>
      <c r="G7" s="162"/>
      <c r="H7" s="162"/>
      <c r="I7" s="163"/>
      <c r="J7" s="149" t="s">
        <v>87</v>
      </c>
      <c r="K7" s="149" t="s">
        <v>88</v>
      </c>
      <c r="L7" s="149" t="s">
        <v>21</v>
      </c>
      <c r="M7" s="163"/>
      <c r="N7" s="162"/>
      <c r="O7" s="164"/>
      <c r="P7" s="162"/>
      <c r="Q7" s="164"/>
      <c r="R7" s="162"/>
      <c r="S7" s="164"/>
      <c r="T7" s="162"/>
      <c r="U7" s="201" t="s">
        <v>279</v>
      </c>
      <c r="V7" s="201" t="s">
        <v>280</v>
      </c>
      <c r="W7" s="201" t="s">
        <v>281</v>
      </c>
    </row>
    <row r="8" spans="1:23" s="45" customFormat="1" x14ac:dyDescent="0.25">
      <c r="A8" s="150">
        <v>1</v>
      </c>
      <c r="B8" s="148" t="s">
        <v>89</v>
      </c>
      <c r="C8" s="56"/>
      <c r="D8" s="52"/>
      <c r="E8" s="57"/>
      <c r="F8" s="57"/>
      <c r="G8" s="58"/>
      <c r="H8" s="58"/>
      <c r="I8" s="59"/>
      <c r="J8" s="60"/>
      <c r="K8" s="60"/>
      <c r="L8" s="57"/>
      <c r="M8" s="59"/>
      <c r="N8" s="57"/>
      <c r="O8" s="58"/>
      <c r="P8" s="60"/>
      <c r="Q8" s="58"/>
      <c r="R8" s="57"/>
      <c r="S8" s="58"/>
      <c r="T8" s="61"/>
      <c r="U8" s="204"/>
      <c r="V8" s="204"/>
      <c r="W8" s="204"/>
    </row>
    <row r="9" spans="1:23" s="45" customFormat="1" ht="30" x14ac:dyDescent="0.25">
      <c r="A9" s="150" t="s">
        <v>54</v>
      </c>
      <c r="B9" s="148" t="s">
        <v>90</v>
      </c>
      <c r="C9" s="56"/>
      <c r="D9" s="62">
        <f>COUNT(A10:A47)</f>
        <v>38</v>
      </c>
      <c r="E9" s="63">
        <f t="shared" ref="E9:J9" si="0">SUM(E10:E47)</f>
        <v>39927288</v>
      </c>
      <c r="F9" s="64">
        <f t="shared" si="0"/>
        <v>0</v>
      </c>
      <c r="G9" s="63">
        <f t="shared" si="0"/>
        <v>0</v>
      </c>
      <c r="H9" s="63">
        <f t="shared" si="0"/>
        <v>39927288</v>
      </c>
      <c r="I9" s="65">
        <f t="shared" si="0"/>
        <v>16.424904082102852</v>
      </c>
      <c r="J9" s="63">
        <f t="shared" si="0"/>
        <v>39927288</v>
      </c>
      <c r="K9" s="66" t="s">
        <v>182</v>
      </c>
      <c r="L9" s="63">
        <f t="shared" ref="L9:R9" si="1">SUM(L10:L47)</f>
        <v>39927288</v>
      </c>
      <c r="M9" s="65">
        <f t="shared" si="1"/>
        <v>16.424904082102852</v>
      </c>
      <c r="N9" s="67">
        <f t="shared" si="1"/>
        <v>0</v>
      </c>
      <c r="O9" s="67">
        <f t="shared" si="1"/>
        <v>16.424904082102852</v>
      </c>
      <c r="P9" s="63">
        <f t="shared" si="1"/>
        <v>0</v>
      </c>
      <c r="Q9" s="63">
        <f t="shared" si="1"/>
        <v>0</v>
      </c>
      <c r="R9" s="68">
        <f t="shared" si="1"/>
        <v>5642432</v>
      </c>
      <c r="S9" s="69">
        <f>R9/H9%</f>
        <v>14.131768729195933</v>
      </c>
      <c r="T9" s="63">
        <f>SUM(T10:T47)</f>
        <v>39926914</v>
      </c>
      <c r="U9" s="205"/>
      <c r="V9" s="204"/>
      <c r="W9" s="204"/>
    </row>
    <row r="10" spans="1:23" x14ac:dyDescent="0.25">
      <c r="A10" s="70">
        <v>1</v>
      </c>
      <c r="B10" s="71" t="s">
        <v>184</v>
      </c>
      <c r="C10" s="128" t="s">
        <v>92</v>
      </c>
      <c r="D10" s="72"/>
      <c r="E10" s="29">
        <v>15826841</v>
      </c>
      <c r="F10" s="73">
        <v>0</v>
      </c>
      <c r="G10" s="29">
        <v>0</v>
      </c>
      <c r="H10" s="29">
        <f>E10</f>
        <v>15826841</v>
      </c>
      <c r="I10" s="74">
        <f>H10/243089931*100</f>
        <v>6.5106937728325738</v>
      </c>
      <c r="J10" s="29">
        <f>H10</f>
        <v>15826841</v>
      </c>
      <c r="K10" s="29">
        <v>0</v>
      </c>
      <c r="L10" s="29">
        <f>J10</f>
        <v>15826841</v>
      </c>
      <c r="M10" s="74">
        <f>L10/243089931*100</f>
        <v>6.5106937728325738</v>
      </c>
      <c r="N10" s="75">
        <v>0</v>
      </c>
      <c r="O10" s="76">
        <f>L10/243089931*100</f>
        <v>6.5106937728325738</v>
      </c>
      <c r="P10" s="29">
        <v>0</v>
      </c>
      <c r="Q10" s="29">
        <v>0</v>
      </c>
      <c r="R10" s="77">
        <f>5900910-100910-800000</f>
        <v>5000000</v>
      </c>
      <c r="S10" s="139">
        <f t="shared" ref="S10:S72" si="2">R10/H10%</f>
        <v>31.591901378171425</v>
      </c>
      <c r="T10" s="94">
        <f>L10</f>
        <v>15826841</v>
      </c>
      <c r="U10" s="206"/>
      <c r="V10" s="206"/>
      <c r="W10" s="206"/>
    </row>
    <row r="11" spans="1:23" x14ac:dyDescent="0.25">
      <c r="A11" s="70">
        <v>2</v>
      </c>
      <c r="B11" s="71" t="s">
        <v>185</v>
      </c>
      <c r="C11" s="129" t="s">
        <v>91</v>
      </c>
      <c r="D11" s="72"/>
      <c r="E11" s="29">
        <v>13783920</v>
      </c>
      <c r="F11" s="73">
        <v>0</v>
      </c>
      <c r="G11" s="29">
        <v>0</v>
      </c>
      <c r="H11" s="29">
        <f t="shared" ref="H11:H47" si="3">E11</f>
        <v>13783920</v>
      </c>
      <c r="I11" s="74">
        <f t="shared" ref="I11:I46" si="4">H11/243089931*100</f>
        <v>5.670296561974836</v>
      </c>
      <c r="J11" s="29">
        <f t="shared" ref="J11:J47" si="5">H11</f>
        <v>13783920</v>
      </c>
      <c r="K11" s="29">
        <v>0</v>
      </c>
      <c r="L11" s="29">
        <f t="shared" ref="L11:L47" si="6">J11</f>
        <v>13783920</v>
      </c>
      <c r="M11" s="74">
        <f t="shared" ref="M11:M46" si="7">L11/243089931*100</f>
        <v>5.670296561974836</v>
      </c>
      <c r="N11" s="75">
        <v>0</v>
      </c>
      <c r="O11" s="76">
        <f t="shared" ref="O11:O46" si="8">L11/243089931*100</f>
        <v>5.670296561974836</v>
      </c>
      <c r="P11" s="29">
        <v>0</v>
      </c>
      <c r="Q11" s="29">
        <v>0</v>
      </c>
      <c r="R11" s="77">
        <f>4623408-1000000-1423408-1572568</f>
        <v>627432</v>
      </c>
      <c r="S11" s="139">
        <f t="shared" si="2"/>
        <v>4.5519126634513256</v>
      </c>
      <c r="T11" s="94">
        <f t="shared" ref="T11:T47" si="9">L11</f>
        <v>13783920</v>
      </c>
      <c r="U11" s="206"/>
      <c r="V11" s="206"/>
      <c r="W11" s="206"/>
    </row>
    <row r="12" spans="1:23" x14ac:dyDescent="0.25">
      <c r="A12" s="70">
        <v>3</v>
      </c>
      <c r="B12" s="71" t="s">
        <v>186</v>
      </c>
      <c r="C12" s="129" t="s">
        <v>93</v>
      </c>
      <c r="D12" s="72"/>
      <c r="E12" s="29">
        <v>2065181</v>
      </c>
      <c r="F12" s="73">
        <v>0</v>
      </c>
      <c r="G12" s="29">
        <v>0</v>
      </c>
      <c r="H12" s="29">
        <f t="shared" si="3"/>
        <v>2065181</v>
      </c>
      <c r="I12" s="74">
        <f t="shared" si="4"/>
        <v>0.84955431576472817</v>
      </c>
      <c r="J12" s="29">
        <f t="shared" si="5"/>
        <v>2065181</v>
      </c>
      <c r="K12" s="29">
        <v>0</v>
      </c>
      <c r="L12" s="29">
        <f t="shared" si="6"/>
        <v>2065181</v>
      </c>
      <c r="M12" s="74">
        <f t="shared" si="7"/>
        <v>0.84955431576472817</v>
      </c>
      <c r="N12" s="75">
        <v>0</v>
      </c>
      <c r="O12" s="76">
        <f t="shared" si="8"/>
        <v>0.84955431576472817</v>
      </c>
      <c r="P12" s="29">
        <v>0</v>
      </c>
      <c r="Q12" s="29">
        <v>0</v>
      </c>
      <c r="R12" s="77">
        <v>0</v>
      </c>
      <c r="S12" s="139">
        <f t="shared" si="2"/>
        <v>0</v>
      </c>
      <c r="T12" s="94">
        <f t="shared" si="9"/>
        <v>2065181</v>
      </c>
      <c r="U12" s="206"/>
      <c r="V12" s="206"/>
      <c r="W12" s="206"/>
    </row>
    <row r="13" spans="1:23" x14ac:dyDescent="0.25">
      <c r="A13" s="70">
        <v>4</v>
      </c>
      <c r="B13" s="71" t="s">
        <v>187</v>
      </c>
      <c r="C13" s="130" t="s">
        <v>94</v>
      </c>
      <c r="D13" s="72"/>
      <c r="E13" s="29">
        <v>1241546</v>
      </c>
      <c r="F13" s="73">
        <v>0</v>
      </c>
      <c r="G13" s="29">
        <v>0</v>
      </c>
      <c r="H13" s="29">
        <f t="shared" si="3"/>
        <v>1241546</v>
      </c>
      <c r="I13" s="74">
        <f t="shared" si="4"/>
        <v>0.51073526365022504</v>
      </c>
      <c r="J13" s="29">
        <f t="shared" si="5"/>
        <v>1241546</v>
      </c>
      <c r="K13" s="29">
        <v>0</v>
      </c>
      <c r="L13" s="29">
        <f t="shared" si="6"/>
        <v>1241546</v>
      </c>
      <c r="M13" s="74">
        <f t="shared" si="7"/>
        <v>0.51073526365022504</v>
      </c>
      <c r="N13" s="75">
        <v>0</v>
      </c>
      <c r="O13" s="76">
        <f t="shared" si="8"/>
        <v>0.51073526365022504</v>
      </c>
      <c r="P13" s="29">
        <v>0</v>
      </c>
      <c r="Q13" s="29">
        <v>0</v>
      </c>
      <c r="R13" s="75">
        <v>0</v>
      </c>
      <c r="S13" s="139">
        <f t="shared" si="2"/>
        <v>0</v>
      </c>
      <c r="T13" s="94">
        <f t="shared" si="9"/>
        <v>1241546</v>
      </c>
      <c r="U13" s="206"/>
      <c r="V13" s="206"/>
      <c r="W13" s="206"/>
    </row>
    <row r="14" spans="1:23" x14ac:dyDescent="0.25">
      <c r="A14" s="70">
        <v>5</v>
      </c>
      <c r="B14" s="71" t="s">
        <v>95</v>
      </c>
      <c r="C14" s="130" t="s">
        <v>96</v>
      </c>
      <c r="D14" s="72"/>
      <c r="E14" s="29">
        <v>816000</v>
      </c>
      <c r="F14" s="73">
        <v>0</v>
      </c>
      <c r="G14" s="29">
        <v>0</v>
      </c>
      <c r="H14" s="29">
        <f t="shared" si="3"/>
        <v>816000</v>
      </c>
      <c r="I14" s="74">
        <f t="shared" si="4"/>
        <v>0.33567823917807604</v>
      </c>
      <c r="J14" s="29">
        <f t="shared" si="5"/>
        <v>816000</v>
      </c>
      <c r="K14" s="29">
        <v>0</v>
      </c>
      <c r="L14" s="29">
        <f t="shared" si="6"/>
        <v>816000</v>
      </c>
      <c r="M14" s="74">
        <f t="shared" si="7"/>
        <v>0.33567823917807604</v>
      </c>
      <c r="N14" s="78">
        <v>0</v>
      </c>
      <c r="O14" s="76">
        <f t="shared" si="8"/>
        <v>0.33567823917807604</v>
      </c>
      <c r="P14" s="29">
        <v>0</v>
      </c>
      <c r="Q14" s="29">
        <v>0</v>
      </c>
      <c r="R14" s="78">
        <v>0</v>
      </c>
      <c r="S14" s="139">
        <f t="shared" si="2"/>
        <v>0</v>
      </c>
      <c r="T14" s="94">
        <f t="shared" si="9"/>
        <v>816000</v>
      </c>
      <c r="U14" s="206"/>
      <c r="V14" s="206"/>
      <c r="W14" s="206"/>
    </row>
    <row r="15" spans="1:23" x14ac:dyDescent="0.25">
      <c r="A15" s="70">
        <v>6</v>
      </c>
      <c r="B15" s="71" t="s">
        <v>188</v>
      </c>
      <c r="C15" s="129" t="s">
        <v>100</v>
      </c>
      <c r="D15" s="72"/>
      <c r="E15" s="29">
        <f>717086+500</f>
        <v>717586</v>
      </c>
      <c r="F15" s="73">
        <v>0</v>
      </c>
      <c r="G15" s="29">
        <v>0</v>
      </c>
      <c r="H15" s="29">
        <f t="shared" si="3"/>
        <v>717586</v>
      </c>
      <c r="I15" s="74">
        <f t="shared" si="4"/>
        <v>0.29519363350347899</v>
      </c>
      <c r="J15" s="29">
        <f t="shared" si="5"/>
        <v>717586</v>
      </c>
      <c r="K15" s="29">
        <v>0</v>
      </c>
      <c r="L15" s="29">
        <f t="shared" si="6"/>
        <v>717586</v>
      </c>
      <c r="M15" s="74">
        <f t="shared" si="7"/>
        <v>0.29519363350347899</v>
      </c>
      <c r="N15" s="30">
        <v>0</v>
      </c>
      <c r="O15" s="76">
        <f t="shared" si="8"/>
        <v>0.29519363350347899</v>
      </c>
      <c r="P15" s="29">
        <v>0</v>
      </c>
      <c r="Q15" s="29">
        <v>0</v>
      </c>
      <c r="R15" s="77">
        <v>0</v>
      </c>
      <c r="S15" s="139">
        <f t="shared" si="2"/>
        <v>0</v>
      </c>
      <c r="T15" s="94">
        <f t="shared" si="9"/>
        <v>717586</v>
      </c>
      <c r="U15" s="206"/>
      <c r="V15" s="206"/>
      <c r="W15" s="206"/>
    </row>
    <row r="16" spans="1:23" x14ac:dyDescent="0.25">
      <c r="A16" s="70">
        <v>7</v>
      </c>
      <c r="B16" s="71" t="s">
        <v>189</v>
      </c>
      <c r="C16" s="129" t="s">
        <v>103</v>
      </c>
      <c r="D16" s="72"/>
      <c r="E16" s="29">
        <f>641086+1000</f>
        <v>642086</v>
      </c>
      <c r="F16" s="73">
        <v>0</v>
      </c>
      <c r="G16" s="29">
        <v>0</v>
      </c>
      <c r="H16" s="29">
        <f t="shared" si="3"/>
        <v>642086</v>
      </c>
      <c r="I16" s="74">
        <f t="shared" si="4"/>
        <v>0.26413516897168399</v>
      </c>
      <c r="J16" s="29">
        <f t="shared" si="5"/>
        <v>642086</v>
      </c>
      <c r="K16" s="29">
        <v>0</v>
      </c>
      <c r="L16" s="29">
        <f t="shared" si="6"/>
        <v>642086</v>
      </c>
      <c r="M16" s="74">
        <f t="shared" si="7"/>
        <v>0.26413516897168399</v>
      </c>
      <c r="N16" s="30">
        <v>0</v>
      </c>
      <c r="O16" s="76">
        <f t="shared" si="8"/>
        <v>0.26413516897168399</v>
      </c>
      <c r="P16" s="29">
        <v>0</v>
      </c>
      <c r="Q16" s="29">
        <v>0</v>
      </c>
      <c r="R16" s="77">
        <v>0</v>
      </c>
      <c r="S16" s="139">
        <f t="shared" si="2"/>
        <v>0</v>
      </c>
      <c r="T16" s="94">
        <f t="shared" si="9"/>
        <v>642086</v>
      </c>
      <c r="U16" s="206"/>
      <c r="V16" s="206"/>
      <c r="W16" s="206"/>
    </row>
    <row r="17" spans="1:23" x14ac:dyDescent="0.25">
      <c r="A17" s="70">
        <v>8</v>
      </c>
      <c r="B17" s="71" t="s">
        <v>190</v>
      </c>
      <c r="C17" s="129" t="s">
        <v>97</v>
      </c>
      <c r="D17" s="72"/>
      <c r="E17" s="28">
        <v>563148</v>
      </c>
      <c r="F17" s="73">
        <v>0</v>
      </c>
      <c r="G17" s="29">
        <v>0</v>
      </c>
      <c r="H17" s="29">
        <f t="shared" si="3"/>
        <v>563148</v>
      </c>
      <c r="I17" s="74">
        <f t="shared" si="4"/>
        <v>0.23166241303511662</v>
      </c>
      <c r="J17" s="29">
        <f t="shared" si="5"/>
        <v>563148</v>
      </c>
      <c r="K17" s="29">
        <v>0</v>
      </c>
      <c r="L17" s="29">
        <f t="shared" si="6"/>
        <v>563148</v>
      </c>
      <c r="M17" s="74">
        <f t="shared" si="7"/>
        <v>0.23166241303511662</v>
      </c>
      <c r="N17" s="30">
        <v>0</v>
      </c>
      <c r="O17" s="76">
        <f t="shared" si="8"/>
        <v>0.23166241303511662</v>
      </c>
      <c r="P17" s="29">
        <v>0</v>
      </c>
      <c r="Q17" s="29">
        <v>0</v>
      </c>
      <c r="R17" s="77">
        <v>0</v>
      </c>
      <c r="S17" s="139">
        <f t="shared" si="2"/>
        <v>0</v>
      </c>
      <c r="T17" s="94">
        <f t="shared" si="9"/>
        <v>563148</v>
      </c>
      <c r="U17" s="206"/>
      <c r="V17" s="206"/>
      <c r="W17" s="206"/>
    </row>
    <row r="18" spans="1:23" ht="15" customHeight="1" x14ac:dyDescent="0.25">
      <c r="A18" s="70">
        <v>9</v>
      </c>
      <c r="B18" s="71" t="s">
        <v>98</v>
      </c>
      <c r="C18" s="129" t="s">
        <v>99</v>
      </c>
      <c r="D18" s="72"/>
      <c r="E18" s="29">
        <v>400000</v>
      </c>
      <c r="F18" s="73">
        <v>0</v>
      </c>
      <c r="G18" s="29">
        <v>0</v>
      </c>
      <c r="H18" s="29">
        <f t="shared" si="3"/>
        <v>400000</v>
      </c>
      <c r="I18" s="74">
        <f t="shared" si="4"/>
        <v>0.16454815645984119</v>
      </c>
      <c r="J18" s="29">
        <f t="shared" si="5"/>
        <v>400000</v>
      </c>
      <c r="K18" s="29">
        <v>0</v>
      </c>
      <c r="L18" s="29">
        <f t="shared" si="6"/>
        <v>400000</v>
      </c>
      <c r="M18" s="74">
        <f t="shared" si="7"/>
        <v>0.16454815645984119</v>
      </c>
      <c r="N18" s="30">
        <v>0</v>
      </c>
      <c r="O18" s="76">
        <f t="shared" si="8"/>
        <v>0.16454815645984119</v>
      </c>
      <c r="P18" s="29">
        <v>0</v>
      </c>
      <c r="Q18" s="29">
        <v>0</v>
      </c>
      <c r="R18" s="77">
        <v>0</v>
      </c>
      <c r="S18" s="139">
        <f t="shared" si="2"/>
        <v>0</v>
      </c>
      <c r="T18" s="94">
        <f t="shared" si="9"/>
        <v>400000</v>
      </c>
      <c r="U18" s="206"/>
      <c r="V18" s="206"/>
      <c r="W18" s="206"/>
    </row>
    <row r="19" spans="1:23" x14ac:dyDescent="0.25">
      <c r="A19" s="70">
        <v>10</v>
      </c>
      <c r="B19" s="71" t="s">
        <v>191</v>
      </c>
      <c r="C19" s="129" t="s">
        <v>220</v>
      </c>
      <c r="D19" s="72"/>
      <c r="E19" s="29">
        <f>948480-267520-316160</f>
        <v>364800</v>
      </c>
      <c r="F19" s="73">
        <v>0</v>
      </c>
      <c r="G19" s="29">
        <v>0</v>
      </c>
      <c r="H19" s="29">
        <f t="shared" si="3"/>
        <v>364800</v>
      </c>
      <c r="I19" s="74">
        <f t="shared" si="4"/>
        <v>0.15006791869137517</v>
      </c>
      <c r="J19" s="29">
        <f t="shared" si="5"/>
        <v>364800</v>
      </c>
      <c r="K19" s="29">
        <v>0</v>
      </c>
      <c r="L19" s="29">
        <f t="shared" si="6"/>
        <v>364800</v>
      </c>
      <c r="M19" s="74">
        <f t="shared" si="7"/>
        <v>0.15006791869137517</v>
      </c>
      <c r="N19" s="30">
        <v>0</v>
      </c>
      <c r="O19" s="76">
        <f t="shared" si="8"/>
        <v>0.15006791869137517</v>
      </c>
      <c r="P19" s="29">
        <v>0</v>
      </c>
      <c r="Q19" s="29">
        <v>0</v>
      </c>
      <c r="R19" s="77">
        <v>0</v>
      </c>
      <c r="S19" s="139">
        <f t="shared" si="2"/>
        <v>0</v>
      </c>
      <c r="T19" s="94">
        <f t="shared" si="9"/>
        <v>364800</v>
      </c>
      <c r="U19" s="206"/>
      <c r="V19" s="206"/>
      <c r="W19" s="206"/>
    </row>
    <row r="20" spans="1:23" x14ac:dyDescent="0.25">
      <c r="A20" s="70">
        <v>11</v>
      </c>
      <c r="B20" s="71" t="s">
        <v>192</v>
      </c>
      <c r="C20" s="129" t="s">
        <v>101</v>
      </c>
      <c r="D20" s="72"/>
      <c r="E20" s="29">
        <v>307040</v>
      </c>
      <c r="F20" s="73">
        <v>0</v>
      </c>
      <c r="G20" s="29">
        <v>0</v>
      </c>
      <c r="H20" s="29">
        <f t="shared" si="3"/>
        <v>307040</v>
      </c>
      <c r="I20" s="74">
        <f t="shared" si="4"/>
        <v>0.1263071648985741</v>
      </c>
      <c r="J20" s="29">
        <f t="shared" si="5"/>
        <v>307040</v>
      </c>
      <c r="K20" s="29">
        <v>0</v>
      </c>
      <c r="L20" s="29">
        <f t="shared" si="6"/>
        <v>307040</v>
      </c>
      <c r="M20" s="74">
        <f t="shared" si="7"/>
        <v>0.1263071648985741</v>
      </c>
      <c r="N20" s="30">
        <v>0</v>
      </c>
      <c r="O20" s="76">
        <f t="shared" si="8"/>
        <v>0.1263071648985741</v>
      </c>
      <c r="P20" s="29">
        <v>0</v>
      </c>
      <c r="Q20" s="29">
        <v>0</v>
      </c>
      <c r="R20" s="75">
        <v>0</v>
      </c>
      <c r="S20" s="139">
        <f t="shared" si="2"/>
        <v>0</v>
      </c>
      <c r="T20" s="94">
        <f t="shared" si="9"/>
        <v>307040</v>
      </c>
      <c r="U20" s="206"/>
      <c r="V20" s="206"/>
      <c r="W20" s="206"/>
    </row>
    <row r="21" spans="1:23" x14ac:dyDescent="0.25">
      <c r="A21" s="70">
        <v>12</v>
      </c>
      <c r="B21" s="71" t="s">
        <v>193</v>
      </c>
      <c r="C21" s="129" t="s">
        <v>102</v>
      </c>
      <c r="D21" s="72"/>
      <c r="E21" s="29">
        <v>306423</v>
      </c>
      <c r="F21" s="73">
        <v>0</v>
      </c>
      <c r="G21" s="29">
        <v>0</v>
      </c>
      <c r="H21" s="29">
        <f t="shared" si="3"/>
        <v>306423</v>
      </c>
      <c r="I21" s="74">
        <f t="shared" si="4"/>
        <v>0.12605334936723478</v>
      </c>
      <c r="J21" s="29">
        <f t="shared" si="5"/>
        <v>306423</v>
      </c>
      <c r="K21" s="29">
        <v>0</v>
      </c>
      <c r="L21" s="29">
        <f t="shared" si="6"/>
        <v>306423</v>
      </c>
      <c r="M21" s="74">
        <f t="shared" si="7"/>
        <v>0.12605334936723478</v>
      </c>
      <c r="N21" s="30">
        <v>0</v>
      </c>
      <c r="O21" s="76">
        <f t="shared" si="8"/>
        <v>0.12605334936723478</v>
      </c>
      <c r="P21" s="29">
        <v>0</v>
      </c>
      <c r="Q21" s="29">
        <v>0</v>
      </c>
      <c r="R21" s="75">
        <v>0</v>
      </c>
      <c r="S21" s="139">
        <f t="shared" si="2"/>
        <v>0</v>
      </c>
      <c r="T21" s="94">
        <f t="shared" si="9"/>
        <v>306423</v>
      </c>
      <c r="U21" s="206"/>
      <c r="V21" s="206"/>
      <c r="W21" s="206"/>
    </row>
    <row r="22" spans="1:23" x14ac:dyDescent="0.25">
      <c r="A22" s="70">
        <v>13</v>
      </c>
      <c r="B22" s="71" t="s">
        <v>194</v>
      </c>
      <c r="C22" s="129" t="s">
        <v>104</v>
      </c>
      <c r="D22" s="72"/>
      <c r="E22" s="29">
        <v>282719</v>
      </c>
      <c r="F22" s="73">
        <v>0</v>
      </c>
      <c r="G22" s="29">
        <v>0</v>
      </c>
      <c r="H22" s="29">
        <f t="shared" si="3"/>
        <v>282719</v>
      </c>
      <c r="I22" s="74">
        <f t="shared" si="4"/>
        <v>0.11630222561542461</v>
      </c>
      <c r="J22" s="29">
        <f t="shared" si="5"/>
        <v>282719</v>
      </c>
      <c r="K22" s="29">
        <v>0</v>
      </c>
      <c r="L22" s="29">
        <f t="shared" si="6"/>
        <v>282719</v>
      </c>
      <c r="M22" s="74">
        <f t="shared" si="7"/>
        <v>0.11630222561542461</v>
      </c>
      <c r="N22" s="30">
        <v>0</v>
      </c>
      <c r="O22" s="76">
        <f t="shared" si="8"/>
        <v>0.11630222561542461</v>
      </c>
      <c r="P22" s="29">
        <v>0</v>
      </c>
      <c r="Q22" s="29">
        <v>0</v>
      </c>
      <c r="R22" s="51">
        <v>0</v>
      </c>
      <c r="S22" s="139">
        <f t="shared" si="2"/>
        <v>0</v>
      </c>
      <c r="T22" s="94">
        <f t="shared" si="9"/>
        <v>282719</v>
      </c>
      <c r="U22" s="206"/>
      <c r="V22" s="206"/>
      <c r="W22" s="206"/>
    </row>
    <row r="23" spans="1:23" x14ac:dyDescent="0.25">
      <c r="A23" s="70">
        <v>14</v>
      </c>
      <c r="B23" s="71" t="s">
        <v>195</v>
      </c>
      <c r="C23" s="129" t="s">
        <v>105</v>
      </c>
      <c r="D23" s="72"/>
      <c r="E23" s="29">
        <v>210400</v>
      </c>
      <c r="F23" s="73">
        <v>0</v>
      </c>
      <c r="G23" s="29">
        <v>0</v>
      </c>
      <c r="H23" s="29">
        <f t="shared" si="3"/>
        <v>210400</v>
      </c>
      <c r="I23" s="74">
        <f t="shared" si="4"/>
        <v>8.655233029787647E-2</v>
      </c>
      <c r="J23" s="29">
        <f t="shared" si="5"/>
        <v>210400</v>
      </c>
      <c r="K23" s="29">
        <v>0</v>
      </c>
      <c r="L23" s="29">
        <f t="shared" si="6"/>
        <v>210400</v>
      </c>
      <c r="M23" s="74">
        <f t="shared" si="7"/>
        <v>8.655233029787647E-2</v>
      </c>
      <c r="N23" s="30">
        <v>0</v>
      </c>
      <c r="O23" s="76">
        <f t="shared" si="8"/>
        <v>8.655233029787647E-2</v>
      </c>
      <c r="P23" s="29">
        <v>0</v>
      </c>
      <c r="Q23" s="29">
        <v>0</v>
      </c>
      <c r="R23" s="51">
        <v>0</v>
      </c>
      <c r="S23" s="139">
        <f t="shared" si="2"/>
        <v>0</v>
      </c>
      <c r="T23" s="94">
        <f t="shared" si="9"/>
        <v>210400</v>
      </c>
      <c r="U23" s="206"/>
      <c r="V23" s="206"/>
      <c r="W23" s="206"/>
    </row>
    <row r="24" spans="1:23" x14ac:dyDescent="0.25">
      <c r="A24" s="70">
        <v>15</v>
      </c>
      <c r="B24" s="71" t="s">
        <v>196</v>
      </c>
      <c r="C24" s="129" t="s">
        <v>113</v>
      </c>
      <c r="D24" s="72"/>
      <c r="E24" s="29">
        <f>210000-2500-3500</f>
        <v>204000</v>
      </c>
      <c r="F24" s="73">
        <v>0</v>
      </c>
      <c r="G24" s="29">
        <v>0</v>
      </c>
      <c r="H24" s="29">
        <f t="shared" si="3"/>
        <v>204000</v>
      </c>
      <c r="I24" s="74">
        <f t="shared" si="4"/>
        <v>8.3919559794519011E-2</v>
      </c>
      <c r="J24" s="29">
        <f t="shared" si="5"/>
        <v>204000</v>
      </c>
      <c r="K24" s="29">
        <v>0</v>
      </c>
      <c r="L24" s="29">
        <f t="shared" si="6"/>
        <v>204000</v>
      </c>
      <c r="M24" s="74">
        <f t="shared" si="7"/>
        <v>8.3919559794519011E-2</v>
      </c>
      <c r="N24" s="30">
        <v>0</v>
      </c>
      <c r="O24" s="76">
        <f t="shared" si="8"/>
        <v>8.3919559794519011E-2</v>
      </c>
      <c r="P24" s="29">
        <v>0</v>
      </c>
      <c r="Q24" s="29">
        <v>0</v>
      </c>
      <c r="R24" s="51">
        <v>0</v>
      </c>
      <c r="S24" s="139">
        <f t="shared" si="2"/>
        <v>0</v>
      </c>
      <c r="T24" s="94">
        <f t="shared" si="9"/>
        <v>204000</v>
      </c>
      <c r="U24" s="206"/>
      <c r="V24" s="206"/>
      <c r="W24" s="206"/>
    </row>
    <row r="25" spans="1:23" x14ac:dyDescent="0.25">
      <c r="A25" s="70">
        <v>16</v>
      </c>
      <c r="B25" s="71" t="s">
        <v>197</v>
      </c>
      <c r="C25" s="129" t="s">
        <v>106</v>
      </c>
      <c r="D25" s="72"/>
      <c r="E25" s="29">
        <v>201640</v>
      </c>
      <c r="F25" s="73">
        <v>0</v>
      </c>
      <c r="G25" s="29">
        <v>0</v>
      </c>
      <c r="H25" s="29">
        <f t="shared" si="3"/>
        <v>201640</v>
      </c>
      <c r="I25" s="74">
        <f t="shared" si="4"/>
        <v>8.2948725671405946E-2</v>
      </c>
      <c r="J25" s="29">
        <f t="shared" si="5"/>
        <v>201640</v>
      </c>
      <c r="K25" s="29">
        <v>0</v>
      </c>
      <c r="L25" s="29">
        <f t="shared" si="6"/>
        <v>201640</v>
      </c>
      <c r="M25" s="74">
        <f t="shared" si="7"/>
        <v>8.2948725671405946E-2</v>
      </c>
      <c r="N25" s="30">
        <v>0</v>
      </c>
      <c r="O25" s="76">
        <f t="shared" si="8"/>
        <v>8.2948725671405946E-2</v>
      </c>
      <c r="P25" s="29">
        <v>0</v>
      </c>
      <c r="Q25" s="29">
        <v>0</v>
      </c>
      <c r="R25" s="51">
        <v>15000</v>
      </c>
      <c r="S25" s="139">
        <f t="shared" si="2"/>
        <v>7.4390001983733383</v>
      </c>
      <c r="T25" s="94">
        <f t="shared" si="9"/>
        <v>201640</v>
      </c>
      <c r="U25" s="206"/>
      <c r="V25" s="206"/>
      <c r="W25" s="206"/>
    </row>
    <row r="26" spans="1:23" x14ac:dyDescent="0.25">
      <c r="A26" s="70">
        <v>17</v>
      </c>
      <c r="B26" s="71" t="s">
        <v>219</v>
      </c>
      <c r="C26" s="129" t="s">
        <v>107</v>
      </c>
      <c r="D26" s="72"/>
      <c r="E26" s="29">
        <v>173689</v>
      </c>
      <c r="F26" s="73">
        <v>0</v>
      </c>
      <c r="G26" s="29">
        <v>0</v>
      </c>
      <c r="H26" s="29">
        <f t="shared" si="3"/>
        <v>173689</v>
      </c>
      <c r="I26" s="74">
        <f t="shared" si="4"/>
        <v>7.1450511868383401E-2</v>
      </c>
      <c r="J26" s="29">
        <f t="shared" si="5"/>
        <v>173689</v>
      </c>
      <c r="K26" s="29">
        <v>0</v>
      </c>
      <c r="L26" s="29">
        <f t="shared" si="6"/>
        <v>173689</v>
      </c>
      <c r="M26" s="74">
        <f t="shared" si="7"/>
        <v>7.1450511868383401E-2</v>
      </c>
      <c r="N26" s="30">
        <v>0</v>
      </c>
      <c r="O26" s="76">
        <f t="shared" si="8"/>
        <v>7.1450511868383401E-2</v>
      </c>
      <c r="P26" s="29">
        <v>0</v>
      </c>
      <c r="Q26" s="29">
        <v>0</v>
      </c>
      <c r="R26" s="51">
        <v>0</v>
      </c>
      <c r="S26" s="139">
        <f t="shared" si="2"/>
        <v>0</v>
      </c>
      <c r="T26" s="94">
        <f t="shared" si="9"/>
        <v>173689</v>
      </c>
      <c r="U26" s="206"/>
      <c r="V26" s="206"/>
      <c r="W26" s="206"/>
    </row>
    <row r="27" spans="1:23" x14ac:dyDescent="0.25">
      <c r="A27" s="70">
        <v>18</v>
      </c>
      <c r="B27" s="71" t="s">
        <v>198</v>
      </c>
      <c r="C27" s="129" t="s">
        <v>110</v>
      </c>
      <c r="D27" s="72"/>
      <c r="E27" s="29">
        <v>126150</v>
      </c>
      <c r="F27" s="73">
        <v>0</v>
      </c>
      <c r="G27" s="29">
        <v>0</v>
      </c>
      <c r="H27" s="29">
        <f t="shared" si="3"/>
        <v>126150</v>
      </c>
      <c r="I27" s="74">
        <f t="shared" si="4"/>
        <v>5.1894374843522419E-2</v>
      </c>
      <c r="J27" s="29">
        <f t="shared" si="5"/>
        <v>126150</v>
      </c>
      <c r="K27" s="29">
        <v>0</v>
      </c>
      <c r="L27" s="29">
        <f t="shared" si="6"/>
        <v>126150</v>
      </c>
      <c r="M27" s="74">
        <f t="shared" si="7"/>
        <v>5.1894374843522419E-2</v>
      </c>
      <c r="N27" s="30">
        <v>0</v>
      </c>
      <c r="O27" s="76">
        <f t="shared" si="8"/>
        <v>5.1894374843522419E-2</v>
      </c>
      <c r="P27" s="29">
        <v>0</v>
      </c>
      <c r="Q27" s="29">
        <v>0</v>
      </c>
      <c r="R27" s="51">
        <v>0</v>
      </c>
      <c r="S27" s="139">
        <v>0</v>
      </c>
      <c r="T27" s="94">
        <f t="shared" si="9"/>
        <v>126150</v>
      </c>
      <c r="U27" s="206"/>
      <c r="V27" s="206"/>
      <c r="W27" s="206"/>
    </row>
    <row r="28" spans="1:23" x14ac:dyDescent="0.25">
      <c r="A28" s="70">
        <v>19</v>
      </c>
      <c r="B28" s="71" t="s">
        <v>225</v>
      </c>
      <c r="C28" s="129" t="s">
        <v>226</v>
      </c>
      <c r="D28" s="72"/>
      <c r="E28" s="29">
        <v>113016</v>
      </c>
      <c r="F28" s="73">
        <v>0</v>
      </c>
      <c r="G28" s="29">
        <v>0</v>
      </c>
      <c r="H28" s="29">
        <f t="shared" si="3"/>
        <v>113016</v>
      </c>
      <c r="I28" s="74">
        <f t="shared" si="4"/>
        <v>4.6491436126163535E-2</v>
      </c>
      <c r="J28" s="29">
        <f t="shared" si="5"/>
        <v>113016</v>
      </c>
      <c r="K28" s="29">
        <v>0</v>
      </c>
      <c r="L28" s="29">
        <f t="shared" si="6"/>
        <v>113016</v>
      </c>
      <c r="M28" s="74">
        <f t="shared" si="7"/>
        <v>4.6491436126163535E-2</v>
      </c>
      <c r="N28" s="30">
        <v>0</v>
      </c>
      <c r="O28" s="76">
        <f t="shared" si="8"/>
        <v>4.6491436126163535E-2</v>
      </c>
      <c r="P28" s="29">
        <v>0</v>
      </c>
      <c r="Q28" s="29">
        <v>0</v>
      </c>
      <c r="R28" s="51">
        <v>0</v>
      </c>
      <c r="S28" s="139">
        <f t="shared" si="2"/>
        <v>0</v>
      </c>
      <c r="T28" s="94">
        <f t="shared" si="9"/>
        <v>113016</v>
      </c>
      <c r="U28" s="206"/>
      <c r="V28" s="206"/>
      <c r="W28" s="206"/>
    </row>
    <row r="29" spans="1:23" x14ac:dyDescent="0.25">
      <c r="A29" s="70">
        <v>20</v>
      </c>
      <c r="B29" s="71" t="s">
        <v>199</v>
      </c>
      <c r="C29" s="129" t="s">
        <v>111</v>
      </c>
      <c r="D29" s="72"/>
      <c r="E29" s="29">
        <v>60000</v>
      </c>
      <c r="F29" s="73">
        <v>0</v>
      </c>
      <c r="G29" s="29">
        <v>0</v>
      </c>
      <c r="H29" s="29">
        <f t="shared" si="3"/>
        <v>60000</v>
      </c>
      <c r="I29" s="74">
        <f t="shared" si="4"/>
        <v>2.4682223468976177E-2</v>
      </c>
      <c r="J29" s="29">
        <f t="shared" si="5"/>
        <v>60000</v>
      </c>
      <c r="K29" s="29">
        <v>0</v>
      </c>
      <c r="L29" s="29">
        <f t="shared" si="6"/>
        <v>60000</v>
      </c>
      <c r="M29" s="74">
        <f t="shared" si="7"/>
        <v>2.4682223468976177E-2</v>
      </c>
      <c r="N29" s="30">
        <v>0</v>
      </c>
      <c r="O29" s="76">
        <f t="shared" si="8"/>
        <v>2.4682223468976177E-2</v>
      </c>
      <c r="P29" s="29">
        <v>0</v>
      </c>
      <c r="Q29" s="29">
        <v>0</v>
      </c>
      <c r="R29" s="51">
        <v>0</v>
      </c>
      <c r="S29" s="139">
        <f t="shared" si="2"/>
        <v>0</v>
      </c>
      <c r="T29" s="94">
        <f t="shared" si="9"/>
        <v>60000</v>
      </c>
      <c r="U29" s="206"/>
      <c r="V29" s="206"/>
      <c r="W29" s="206"/>
    </row>
    <row r="30" spans="1:23" x14ac:dyDescent="0.25">
      <c r="A30" s="70">
        <v>21</v>
      </c>
      <c r="B30" s="71" t="s">
        <v>200</v>
      </c>
      <c r="C30" s="129" t="s">
        <v>116</v>
      </c>
      <c r="D30" s="72"/>
      <c r="E30" s="29">
        <v>84077</v>
      </c>
      <c r="F30" s="73">
        <v>0</v>
      </c>
      <c r="G30" s="29">
        <v>0</v>
      </c>
      <c r="H30" s="29">
        <f t="shared" si="3"/>
        <v>84077</v>
      </c>
      <c r="I30" s="74">
        <f t="shared" si="4"/>
        <v>3.4586788376685169E-2</v>
      </c>
      <c r="J30" s="29">
        <f t="shared" si="5"/>
        <v>84077</v>
      </c>
      <c r="K30" s="29">
        <v>0</v>
      </c>
      <c r="L30" s="29">
        <f t="shared" si="6"/>
        <v>84077</v>
      </c>
      <c r="M30" s="74">
        <f t="shared" si="7"/>
        <v>3.4586788376685169E-2</v>
      </c>
      <c r="N30" s="30">
        <v>0</v>
      </c>
      <c r="O30" s="76">
        <f t="shared" si="8"/>
        <v>3.4586788376685169E-2</v>
      </c>
      <c r="P30" s="29">
        <v>0</v>
      </c>
      <c r="Q30" s="29">
        <v>0</v>
      </c>
      <c r="R30" s="51">
        <v>0</v>
      </c>
      <c r="S30" s="139">
        <f t="shared" si="2"/>
        <v>0</v>
      </c>
      <c r="T30" s="94">
        <f t="shared" si="9"/>
        <v>84077</v>
      </c>
      <c r="U30" s="206"/>
      <c r="V30" s="206"/>
      <c r="W30" s="206"/>
    </row>
    <row r="31" spans="1:23" x14ac:dyDescent="0.25">
      <c r="A31" s="70">
        <v>22</v>
      </c>
      <c r="B31" s="71" t="s">
        <v>201</v>
      </c>
      <c r="C31" s="129" t="s">
        <v>112</v>
      </c>
      <c r="D31" s="72"/>
      <c r="E31" s="29">
        <v>80000</v>
      </c>
      <c r="F31" s="73">
        <v>0</v>
      </c>
      <c r="G31" s="29">
        <v>0</v>
      </c>
      <c r="H31" s="29">
        <f t="shared" si="3"/>
        <v>80000</v>
      </c>
      <c r="I31" s="74">
        <f t="shared" si="4"/>
        <v>3.2909631291968236E-2</v>
      </c>
      <c r="J31" s="29">
        <f t="shared" si="5"/>
        <v>80000</v>
      </c>
      <c r="K31" s="29">
        <v>0</v>
      </c>
      <c r="L31" s="29">
        <f t="shared" si="6"/>
        <v>80000</v>
      </c>
      <c r="M31" s="74">
        <f t="shared" si="7"/>
        <v>3.2909631291968236E-2</v>
      </c>
      <c r="N31" s="30">
        <v>0</v>
      </c>
      <c r="O31" s="76">
        <f t="shared" si="8"/>
        <v>3.2909631291968236E-2</v>
      </c>
      <c r="P31" s="29">
        <v>0</v>
      </c>
      <c r="Q31" s="29">
        <v>0</v>
      </c>
      <c r="R31" s="51">
        <v>0</v>
      </c>
      <c r="S31" s="139">
        <f t="shared" si="2"/>
        <v>0</v>
      </c>
      <c r="T31" s="94">
        <f t="shared" si="9"/>
        <v>80000</v>
      </c>
      <c r="U31" s="206"/>
      <c r="V31" s="206"/>
      <c r="W31" s="206"/>
    </row>
    <row r="32" spans="1:23" x14ac:dyDescent="0.25">
      <c r="A32" s="70">
        <v>23</v>
      </c>
      <c r="B32" s="71" t="s">
        <v>202</v>
      </c>
      <c r="C32" s="129" t="s">
        <v>114</v>
      </c>
      <c r="D32" s="72"/>
      <c r="E32" s="29">
        <v>64000</v>
      </c>
      <c r="F32" s="73">
        <v>0</v>
      </c>
      <c r="G32" s="29">
        <v>0</v>
      </c>
      <c r="H32" s="29">
        <f t="shared" si="3"/>
        <v>64000</v>
      </c>
      <c r="I32" s="74">
        <f t="shared" si="4"/>
        <v>2.6327705033574591E-2</v>
      </c>
      <c r="J32" s="29">
        <f t="shared" si="5"/>
        <v>64000</v>
      </c>
      <c r="K32" s="29">
        <v>0</v>
      </c>
      <c r="L32" s="29">
        <f t="shared" si="6"/>
        <v>64000</v>
      </c>
      <c r="M32" s="74">
        <f t="shared" si="7"/>
        <v>2.6327705033574591E-2</v>
      </c>
      <c r="N32" s="30">
        <v>0</v>
      </c>
      <c r="O32" s="76">
        <f t="shared" si="8"/>
        <v>2.6327705033574591E-2</v>
      </c>
      <c r="P32" s="29">
        <v>0</v>
      </c>
      <c r="Q32" s="29">
        <v>0</v>
      </c>
      <c r="R32" s="51">
        <v>0</v>
      </c>
      <c r="S32" s="139">
        <f t="shared" si="2"/>
        <v>0</v>
      </c>
      <c r="T32" s="94">
        <f t="shared" si="9"/>
        <v>64000</v>
      </c>
      <c r="U32" s="206"/>
      <c r="V32" s="206"/>
      <c r="W32" s="206"/>
    </row>
    <row r="33" spans="1:23" x14ac:dyDescent="0.25">
      <c r="A33" s="70">
        <v>24</v>
      </c>
      <c r="B33" s="71" t="s">
        <v>203</v>
      </c>
      <c r="C33" s="129" t="s">
        <v>115</v>
      </c>
      <c r="D33" s="72"/>
      <c r="E33" s="29">
        <v>63000</v>
      </c>
      <c r="F33" s="73">
        <v>0</v>
      </c>
      <c r="G33" s="29">
        <v>0</v>
      </c>
      <c r="H33" s="29">
        <f t="shared" si="3"/>
        <v>63000</v>
      </c>
      <c r="I33" s="74">
        <f t="shared" si="4"/>
        <v>2.5916334642424987E-2</v>
      </c>
      <c r="J33" s="29">
        <f t="shared" si="5"/>
        <v>63000</v>
      </c>
      <c r="K33" s="29">
        <v>0</v>
      </c>
      <c r="L33" s="29">
        <f t="shared" si="6"/>
        <v>63000</v>
      </c>
      <c r="M33" s="74">
        <f t="shared" si="7"/>
        <v>2.5916334642424987E-2</v>
      </c>
      <c r="N33" s="30">
        <v>0</v>
      </c>
      <c r="O33" s="76">
        <f t="shared" si="8"/>
        <v>2.5916334642424987E-2</v>
      </c>
      <c r="P33" s="29">
        <v>0</v>
      </c>
      <c r="Q33" s="29">
        <v>0</v>
      </c>
      <c r="R33" s="51">
        <v>0</v>
      </c>
      <c r="S33" s="139">
        <f t="shared" si="2"/>
        <v>0</v>
      </c>
      <c r="T33" s="94">
        <f t="shared" si="9"/>
        <v>63000</v>
      </c>
      <c r="U33" s="206"/>
      <c r="V33" s="206"/>
      <c r="W33" s="206"/>
    </row>
    <row r="34" spans="1:23" x14ac:dyDescent="0.25">
      <c r="A34" s="70">
        <v>25</v>
      </c>
      <c r="B34" s="71" t="s">
        <v>204</v>
      </c>
      <c r="C34" s="129" t="s">
        <v>108</v>
      </c>
      <c r="D34" s="72"/>
      <c r="E34" s="29">
        <v>56800</v>
      </c>
      <c r="F34" s="73">
        <v>0</v>
      </c>
      <c r="G34" s="29">
        <v>0</v>
      </c>
      <c r="H34" s="29">
        <f t="shared" si="3"/>
        <v>56800</v>
      </c>
      <c r="I34" s="74">
        <f t="shared" si="4"/>
        <v>2.3365838217297451E-2</v>
      </c>
      <c r="J34" s="29">
        <f t="shared" si="5"/>
        <v>56800</v>
      </c>
      <c r="K34" s="29">
        <v>0</v>
      </c>
      <c r="L34" s="29">
        <f t="shared" si="6"/>
        <v>56800</v>
      </c>
      <c r="M34" s="74">
        <f t="shared" si="7"/>
        <v>2.3365838217297451E-2</v>
      </c>
      <c r="N34" s="30">
        <v>0</v>
      </c>
      <c r="O34" s="76">
        <f t="shared" si="8"/>
        <v>2.3365838217297451E-2</v>
      </c>
      <c r="P34" s="29">
        <v>0</v>
      </c>
      <c r="Q34" s="29">
        <v>0</v>
      </c>
      <c r="R34" s="51">
        <v>0</v>
      </c>
      <c r="S34" s="139">
        <f t="shared" si="2"/>
        <v>0</v>
      </c>
      <c r="T34" s="94">
        <f t="shared" si="9"/>
        <v>56800</v>
      </c>
      <c r="U34" s="206"/>
      <c r="V34" s="206"/>
      <c r="W34" s="206"/>
    </row>
    <row r="35" spans="1:23" x14ac:dyDescent="0.25">
      <c r="A35" s="70">
        <v>26</v>
      </c>
      <c r="B35" s="71" t="s">
        <v>205</v>
      </c>
      <c r="C35" s="129" t="s">
        <v>109</v>
      </c>
      <c r="D35" s="72"/>
      <c r="E35" s="29">
        <v>55700</v>
      </c>
      <c r="F35" s="73">
        <v>0</v>
      </c>
      <c r="G35" s="29">
        <v>0</v>
      </c>
      <c r="H35" s="29">
        <f t="shared" si="3"/>
        <v>55700</v>
      </c>
      <c r="I35" s="74">
        <f t="shared" si="4"/>
        <v>2.2913330787032886E-2</v>
      </c>
      <c r="J35" s="29">
        <f t="shared" si="5"/>
        <v>55700</v>
      </c>
      <c r="K35" s="29">
        <v>0</v>
      </c>
      <c r="L35" s="29">
        <f t="shared" si="6"/>
        <v>55700</v>
      </c>
      <c r="M35" s="74">
        <f t="shared" si="7"/>
        <v>2.2913330787032886E-2</v>
      </c>
      <c r="N35" s="30">
        <v>0</v>
      </c>
      <c r="O35" s="76">
        <f t="shared" si="8"/>
        <v>2.2913330787032886E-2</v>
      </c>
      <c r="P35" s="29">
        <v>0</v>
      </c>
      <c r="Q35" s="29">
        <v>0</v>
      </c>
      <c r="R35" s="51">
        <v>0</v>
      </c>
      <c r="S35" s="139">
        <f t="shared" si="2"/>
        <v>0</v>
      </c>
      <c r="T35" s="94">
        <f t="shared" si="9"/>
        <v>55700</v>
      </c>
      <c r="U35" s="206"/>
      <c r="V35" s="206"/>
      <c r="W35" s="206"/>
    </row>
    <row r="36" spans="1:23" x14ac:dyDescent="0.25">
      <c r="A36" s="70">
        <v>27</v>
      </c>
      <c r="B36" s="71" t="s">
        <v>206</v>
      </c>
      <c r="C36" s="129" t="s">
        <v>117</v>
      </c>
      <c r="D36" s="72"/>
      <c r="E36" s="29">
        <v>50800</v>
      </c>
      <c r="F36" s="73">
        <v>0</v>
      </c>
      <c r="G36" s="29">
        <v>0</v>
      </c>
      <c r="H36" s="29">
        <f t="shared" si="3"/>
        <v>50800</v>
      </c>
      <c r="I36" s="74">
        <f t="shared" si="4"/>
        <v>2.089761587039983E-2</v>
      </c>
      <c r="J36" s="29">
        <f t="shared" si="5"/>
        <v>50800</v>
      </c>
      <c r="K36" s="29">
        <v>0</v>
      </c>
      <c r="L36" s="29">
        <f t="shared" si="6"/>
        <v>50800</v>
      </c>
      <c r="M36" s="74">
        <f t="shared" si="7"/>
        <v>2.089761587039983E-2</v>
      </c>
      <c r="N36" s="30">
        <v>0</v>
      </c>
      <c r="O36" s="76">
        <f t="shared" si="8"/>
        <v>2.089761587039983E-2</v>
      </c>
      <c r="P36" s="29">
        <v>0</v>
      </c>
      <c r="Q36" s="29">
        <v>0</v>
      </c>
      <c r="R36" s="51">
        <v>0</v>
      </c>
      <c r="S36" s="139">
        <f t="shared" si="2"/>
        <v>0</v>
      </c>
      <c r="T36" s="94">
        <f t="shared" si="9"/>
        <v>50800</v>
      </c>
      <c r="U36" s="206"/>
      <c r="V36" s="206"/>
      <c r="W36" s="206"/>
    </row>
    <row r="37" spans="1:23" x14ac:dyDescent="0.25">
      <c r="A37" s="70">
        <v>28</v>
      </c>
      <c r="B37" s="71" t="s">
        <v>207</v>
      </c>
      <c r="C37" s="129" t="s">
        <v>119</v>
      </c>
      <c r="D37" s="72"/>
      <c r="E37" s="29">
        <v>40170</v>
      </c>
      <c r="F37" s="73">
        <v>0</v>
      </c>
      <c r="G37" s="29">
        <v>0</v>
      </c>
      <c r="H37" s="29">
        <f t="shared" si="3"/>
        <v>40170</v>
      </c>
      <c r="I37" s="74">
        <f t="shared" si="4"/>
        <v>1.6524748612479552E-2</v>
      </c>
      <c r="J37" s="29">
        <f t="shared" si="5"/>
        <v>40170</v>
      </c>
      <c r="K37" s="29">
        <v>0</v>
      </c>
      <c r="L37" s="29">
        <f t="shared" si="6"/>
        <v>40170</v>
      </c>
      <c r="M37" s="74">
        <f t="shared" si="7"/>
        <v>1.6524748612479552E-2</v>
      </c>
      <c r="N37" s="30">
        <v>0</v>
      </c>
      <c r="O37" s="76">
        <f t="shared" si="8"/>
        <v>1.6524748612479552E-2</v>
      </c>
      <c r="P37" s="29">
        <v>0</v>
      </c>
      <c r="Q37" s="29">
        <v>0</v>
      </c>
      <c r="R37" s="51">
        <v>0</v>
      </c>
      <c r="S37" s="139">
        <f t="shared" si="2"/>
        <v>0</v>
      </c>
      <c r="T37" s="94">
        <f t="shared" si="9"/>
        <v>40170</v>
      </c>
      <c r="U37" s="206"/>
      <c r="V37" s="206"/>
      <c r="W37" s="206"/>
    </row>
    <row r="38" spans="1:23" x14ac:dyDescent="0.25">
      <c r="A38" s="70">
        <v>29</v>
      </c>
      <c r="B38" s="71" t="s">
        <v>120</v>
      </c>
      <c r="C38" s="129" t="s">
        <v>121</v>
      </c>
      <c r="D38" s="72"/>
      <c r="E38" s="29">
        <v>40000</v>
      </c>
      <c r="F38" s="73">
        <v>0</v>
      </c>
      <c r="G38" s="29">
        <v>0</v>
      </c>
      <c r="H38" s="29">
        <f t="shared" si="3"/>
        <v>40000</v>
      </c>
      <c r="I38" s="74">
        <f t="shared" si="4"/>
        <v>1.6454815645984118E-2</v>
      </c>
      <c r="J38" s="29">
        <f t="shared" si="5"/>
        <v>40000</v>
      </c>
      <c r="K38" s="29">
        <v>0</v>
      </c>
      <c r="L38" s="29">
        <f t="shared" si="6"/>
        <v>40000</v>
      </c>
      <c r="M38" s="74">
        <f t="shared" si="7"/>
        <v>1.6454815645984118E-2</v>
      </c>
      <c r="N38" s="30">
        <v>0</v>
      </c>
      <c r="O38" s="76">
        <f t="shared" si="8"/>
        <v>1.6454815645984118E-2</v>
      </c>
      <c r="P38" s="29">
        <v>0</v>
      </c>
      <c r="Q38" s="29">
        <v>0</v>
      </c>
      <c r="R38" s="51">
        <v>0</v>
      </c>
      <c r="S38" s="139">
        <f t="shared" si="2"/>
        <v>0</v>
      </c>
      <c r="T38" s="94">
        <f t="shared" si="9"/>
        <v>40000</v>
      </c>
      <c r="U38" s="206"/>
      <c r="V38" s="206"/>
      <c r="W38" s="206"/>
    </row>
    <row r="39" spans="1:23" x14ac:dyDescent="0.25">
      <c r="A39" s="70">
        <v>30</v>
      </c>
      <c r="B39" s="71" t="s">
        <v>208</v>
      </c>
      <c r="C39" s="129" t="s">
        <v>122</v>
      </c>
      <c r="D39" s="72"/>
      <c r="E39" s="29">
        <v>26000</v>
      </c>
      <c r="F39" s="73">
        <v>0</v>
      </c>
      <c r="G39" s="29">
        <v>0</v>
      </c>
      <c r="H39" s="29">
        <f t="shared" si="3"/>
        <v>26000</v>
      </c>
      <c r="I39" s="74">
        <f t="shared" si="4"/>
        <v>1.0695630169889678E-2</v>
      </c>
      <c r="J39" s="29">
        <f t="shared" si="5"/>
        <v>26000</v>
      </c>
      <c r="K39" s="29">
        <v>0</v>
      </c>
      <c r="L39" s="29">
        <f t="shared" si="6"/>
        <v>26000</v>
      </c>
      <c r="M39" s="74">
        <f t="shared" si="7"/>
        <v>1.0695630169889678E-2</v>
      </c>
      <c r="N39" s="30">
        <v>0</v>
      </c>
      <c r="O39" s="76">
        <f t="shared" si="8"/>
        <v>1.0695630169889678E-2</v>
      </c>
      <c r="P39" s="29">
        <v>0</v>
      </c>
      <c r="Q39" s="29">
        <v>0</v>
      </c>
      <c r="R39" s="51">
        <v>0</v>
      </c>
      <c r="S39" s="139">
        <f t="shared" si="2"/>
        <v>0</v>
      </c>
      <c r="T39" s="94">
        <f t="shared" si="9"/>
        <v>26000</v>
      </c>
      <c r="U39" s="206"/>
      <c r="V39" s="206"/>
      <c r="W39" s="206"/>
    </row>
    <row r="40" spans="1:23" x14ac:dyDescent="0.25">
      <c r="A40" s="70">
        <v>31</v>
      </c>
      <c r="B40" s="71" t="s">
        <v>123</v>
      </c>
      <c r="C40" s="129" t="s">
        <v>124</v>
      </c>
      <c r="D40" s="72"/>
      <c r="E40" s="29">
        <v>25600</v>
      </c>
      <c r="F40" s="73">
        <v>0</v>
      </c>
      <c r="G40" s="29">
        <v>0</v>
      </c>
      <c r="H40" s="29">
        <f t="shared" si="3"/>
        <v>25600</v>
      </c>
      <c r="I40" s="74">
        <f t="shared" si="4"/>
        <v>1.0531082013429836E-2</v>
      </c>
      <c r="J40" s="29">
        <f t="shared" si="5"/>
        <v>25600</v>
      </c>
      <c r="K40" s="29">
        <v>0</v>
      </c>
      <c r="L40" s="29">
        <f t="shared" si="6"/>
        <v>25600</v>
      </c>
      <c r="M40" s="74">
        <f t="shared" si="7"/>
        <v>1.0531082013429836E-2</v>
      </c>
      <c r="N40" s="30">
        <v>0</v>
      </c>
      <c r="O40" s="76">
        <f t="shared" si="8"/>
        <v>1.0531082013429836E-2</v>
      </c>
      <c r="P40" s="29">
        <v>0</v>
      </c>
      <c r="Q40" s="29">
        <v>0</v>
      </c>
      <c r="R40" s="51">
        <v>0</v>
      </c>
      <c r="S40" s="139">
        <f t="shared" si="2"/>
        <v>0</v>
      </c>
      <c r="T40" s="94">
        <f t="shared" si="9"/>
        <v>25600</v>
      </c>
      <c r="U40" s="206"/>
      <c r="V40" s="206"/>
      <c r="W40" s="206"/>
    </row>
    <row r="41" spans="1:23" x14ac:dyDescent="0.25">
      <c r="A41" s="70">
        <v>32</v>
      </c>
      <c r="B41" s="71" t="s">
        <v>209</v>
      </c>
      <c r="C41" s="129" t="s">
        <v>125</v>
      </c>
      <c r="D41" s="72"/>
      <c r="E41" s="29">
        <v>18240</v>
      </c>
      <c r="F41" s="73">
        <v>0</v>
      </c>
      <c r="G41" s="29">
        <v>0</v>
      </c>
      <c r="H41" s="29">
        <f t="shared" si="3"/>
        <v>18240</v>
      </c>
      <c r="I41" s="74">
        <f t="shared" si="4"/>
        <v>7.5033959345687578E-3</v>
      </c>
      <c r="J41" s="29">
        <f t="shared" si="5"/>
        <v>18240</v>
      </c>
      <c r="K41" s="29">
        <v>0</v>
      </c>
      <c r="L41" s="29">
        <f t="shared" si="6"/>
        <v>18240</v>
      </c>
      <c r="M41" s="74">
        <f t="shared" si="7"/>
        <v>7.5033959345687578E-3</v>
      </c>
      <c r="N41" s="30">
        <v>0</v>
      </c>
      <c r="O41" s="76">
        <f t="shared" si="8"/>
        <v>7.5033959345687578E-3</v>
      </c>
      <c r="P41" s="29">
        <v>0</v>
      </c>
      <c r="Q41" s="29">
        <v>0</v>
      </c>
      <c r="R41" s="51">
        <v>0</v>
      </c>
      <c r="S41" s="139">
        <f t="shared" si="2"/>
        <v>0</v>
      </c>
      <c r="T41" s="94">
        <f t="shared" si="9"/>
        <v>18240</v>
      </c>
      <c r="U41" s="206"/>
      <c r="V41" s="206"/>
      <c r="W41" s="206"/>
    </row>
    <row r="42" spans="1:23" x14ac:dyDescent="0.25">
      <c r="A42" s="70">
        <v>33</v>
      </c>
      <c r="B42" s="71" t="s">
        <v>210</v>
      </c>
      <c r="C42" s="129" t="s">
        <v>216</v>
      </c>
      <c r="D42" s="72"/>
      <c r="E42" s="29">
        <f>10500-500</f>
        <v>10000</v>
      </c>
      <c r="F42" s="73">
        <v>0</v>
      </c>
      <c r="G42" s="29">
        <v>0</v>
      </c>
      <c r="H42" s="29">
        <f t="shared" si="3"/>
        <v>10000</v>
      </c>
      <c r="I42" s="74">
        <f t="shared" si="4"/>
        <v>4.1137039114960295E-3</v>
      </c>
      <c r="J42" s="29">
        <f t="shared" si="5"/>
        <v>10000</v>
      </c>
      <c r="K42" s="29">
        <v>0</v>
      </c>
      <c r="L42" s="29">
        <f t="shared" si="6"/>
        <v>10000</v>
      </c>
      <c r="M42" s="74">
        <f t="shared" si="7"/>
        <v>4.1137039114960295E-3</v>
      </c>
      <c r="N42" s="30">
        <v>0</v>
      </c>
      <c r="O42" s="76">
        <f t="shared" si="8"/>
        <v>4.1137039114960295E-3</v>
      </c>
      <c r="P42" s="29">
        <v>0</v>
      </c>
      <c r="Q42" s="29">
        <v>0</v>
      </c>
      <c r="R42" s="51">
        <v>0</v>
      </c>
      <c r="S42" s="139">
        <f t="shared" si="2"/>
        <v>0</v>
      </c>
      <c r="T42" s="94">
        <f t="shared" si="9"/>
        <v>10000</v>
      </c>
      <c r="U42" s="206"/>
      <c r="V42" s="206"/>
      <c r="W42" s="206"/>
    </row>
    <row r="43" spans="1:23" x14ac:dyDescent="0.25">
      <c r="A43" s="70">
        <v>34</v>
      </c>
      <c r="B43" s="71" t="s">
        <v>211</v>
      </c>
      <c r="C43" s="129" t="s">
        <v>217</v>
      </c>
      <c r="D43" s="72"/>
      <c r="E43" s="29">
        <v>1750</v>
      </c>
      <c r="F43" s="73">
        <v>0</v>
      </c>
      <c r="G43" s="29">
        <v>0</v>
      </c>
      <c r="H43" s="29">
        <f t="shared" si="3"/>
        <v>1750</v>
      </c>
      <c r="I43" s="74">
        <f t="shared" si="4"/>
        <v>7.1989818451180521E-4</v>
      </c>
      <c r="J43" s="29">
        <f t="shared" si="5"/>
        <v>1750</v>
      </c>
      <c r="K43" s="29">
        <v>0</v>
      </c>
      <c r="L43" s="29">
        <f t="shared" si="6"/>
        <v>1750</v>
      </c>
      <c r="M43" s="74">
        <f t="shared" si="7"/>
        <v>7.1989818451180521E-4</v>
      </c>
      <c r="N43" s="30">
        <v>0</v>
      </c>
      <c r="O43" s="76">
        <f t="shared" si="8"/>
        <v>7.1989818451180521E-4</v>
      </c>
      <c r="P43" s="29">
        <v>0</v>
      </c>
      <c r="Q43" s="29">
        <v>0</v>
      </c>
      <c r="R43" s="51">
        <v>0</v>
      </c>
      <c r="S43" s="139">
        <f t="shared" si="2"/>
        <v>0</v>
      </c>
      <c r="T43" s="94">
        <f t="shared" si="9"/>
        <v>1750</v>
      </c>
      <c r="U43" s="206"/>
      <c r="V43" s="206"/>
      <c r="W43" s="206"/>
    </row>
    <row r="44" spans="1:23" x14ac:dyDescent="0.25">
      <c r="A44" s="70">
        <v>35</v>
      </c>
      <c r="B44" s="71" t="s">
        <v>212</v>
      </c>
      <c r="C44" s="129" t="s">
        <v>118</v>
      </c>
      <c r="D44" s="72"/>
      <c r="E44" s="29">
        <v>612</v>
      </c>
      <c r="F44" s="73">
        <v>0</v>
      </c>
      <c r="G44" s="29">
        <v>0</v>
      </c>
      <c r="H44" s="29">
        <f t="shared" si="3"/>
        <v>612</v>
      </c>
      <c r="I44" s="74">
        <f t="shared" si="4"/>
        <v>2.5175867938355699E-4</v>
      </c>
      <c r="J44" s="29">
        <f t="shared" si="5"/>
        <v>612</v>
      </c>
      <c r="K44" s="29">
        <v>0</v>
      </c>
      <c r="L44" s="29">
        <f t="shared" si="6"/>
        <v>612</v>
      </c>
      <c r="M44" s="74">
        <f t="shared" si="7"/>
        <v>2.5175867938355699E-4</v>
      </c>
      <c r="N44" s="30">
        <v>0</v>
      </c>
      <c r="O44" s="76">
        <f t="shared" si="8"/>
        <v>2.5175867938355699E-4</v>
      </c>
      <c r="P44" s="29">
        <v>0</v>
      </c>
      <c r="Q44" s="29">
        <v>0</v>
      </c>
      <c r="R44" s="51">
        <v>0</v>
      </c>
      <c r="S44" s="139">
        <f t="shared" si="2"/>
        <v>0</v>
      </c>
      <c r="T44" s="94">
        <f t="shared" si="9"/>
        <v>612</v>
      </c>
      <c r="U44" s="206"/>
      <c r="V44" s="206"/>
      <c r="W44" s="206"/>
    </row>
    <row r="45" spans="1:23" x14ac:dyDescent="0.25">
      <c r="A45" s="70">
        <v>36</v>
      </c>
      <c r="B45" s="71" t="s">
        <v>213</v>
      </c>
      <c r="C45" s="129" t="s">
        <v>218</v>
      </c>
      <c r="D45" s="72"/>
      <c r="E45" s="29">
        <v>320674</v>
      </c>
      <c r="F45" s="73">
        <v>0</v>
      </c>
      <c r="G45" s="29">
        <v>0</v>
      </c>
      <c r="H45" s="29">
        <f t="shared" si="3"/>
        <v>320674</v>
      </c>
      <c r="I45" s="74">
        <f t="shared" si="4"/>
        <v>0.13191578881150778</v>
      </c>
      <c r="J45" s="29">
        <f t="shared" si="5"/>
        <v>320674</v>
      </c>
      <c r="K45" s="29">
        <v>0</v>
      </c>
      <c r="L45" s="29">
        <f t="shared" si="6"/>
        <v>320674</v>
      </c>
      <c r="M45" s="74">
        <f t="shared" si="7"/>
        <v>0.13191578881150778</v>
      </c>
      <c r="N45" s="30">
        <v>0</v>
      </c>
      <c r="O45" s="76">
        <f t="shared" si="8"/>
        <v>0.13191578881150778</v>
      </c>
      <c r="P45" s="29">
        <v>0</v>
      </c>
      <c r="Q45" s="29">
        <v>0</v>
      </c>
      <c r="R45" s="51">
        <v>0</v>
      </c>
      <c r="S45" s="139">
        <f t="shared" si="2"/>
        <v>0</v>
      </c>
      <c r="T45" s="94">
        <f>L45-374</f>
        <v>320300</v>
      </c>
      <c r="U45" s="206"/>
      <c r="V45" s="206"/>
      <c r="W45" s="206"/>
    </row>
    <row r="46" spans="1:23" x14ac:dyDescent="0.25">
      <c r="A46" s="70">
        <v>37</v>
      </c>
      <c r="B46" s="71" t="s">
        <v>227</v>
      </c>
      <c r="C46" s="129" t="s">
        <v>228</v>
      </c>
      <c r="D46" s="72"/>
      <c r="E46" s="29">
        <v>267520</v>
      </c>
      <c r="F46" s="73">
        <v>0</v>
      </c>
      <c r="G46" s="29">
        <v>0</v>
      </c>
      <c r="H46" s="29">
        <f t="shared" ref="H46" si="10">E46</f>
        <v>267520</v>
      </c>
      <c r="I46" s="74">
        <f t="shared" si="4"/>
        <v>0.1100498070403418</v>
      </c>
      <c r="J46" s="29">
        <f t="shared" ref="J46" si="11">H46</f>
        <v>267520</v>
      </c>
      <c r="K46" s="29">
        <v>0</v>
      </c>
      <c r="L46" s="29">
        <f t="shared" ref="L46" si="12">J46</f>
        <v>267520</v>
      </c>
      <c r="M46" s="74">
        <f t="shared" si="7"/>
        <v>0.1100498070403418</v>
      </c>
      <c r="N46" s="30">
        <v>0</v>
      </c>
      <c r="O46" s="76">
        <f t="shared" si="8"/>
        <v>0.1100498070403418</v>
      </c>
      <c r="P46" s="29">
        <v>0</v>
      </c>
      <c r="Q46" s="29">
        <v>0</v>
      </c>
      <c r="R46" s="51">
        <v>0</v>
      </c>
      <c r="S46" s="139">
        <f t="shared" si="2"/>
        <v>0</v>
      </c>
      <c r="T46" s="94">
        <f t="shared" ref="T46" si="13">L46</f>
        <v>267520</v>
      </c>
      <c r="U46" s="206"/>
      <c r="V46" s="206"/>
      <c r="W46" s="206"/>
    </row>
    <row r="47" spans="1:23" x14ac:dyDescent="0.25">
      <c r="A47" s="70">
        <v>38</v>
      </c>
      <c r="B47" s="71" t="s">
        <v>230</v>
      </c>
      <c r="C47" s="129" t="s">
        <v>231</v>
      </c>
      <c r="D47" s="72"/>
      <c r="E47" s="29">
        <v>316160</v>
      </c>
      <c r="F47" s="73">
        <v>0</v>
      </c>
      <c r="G47" s="29">
        <v>0</v>
      </c>
      <c r="H47" s="29">
        <f t="shared" si="3"/>
        <v>316160</v>
      </c>
      <c r="I47" s="74">
        <f t="shared" ref="I47" si="14">H47/243089931*100</f>
        <v>0.13005886286585847</v>
      </c>
      <c r="J47" s="29">
        <f t="shared" si="5"/>
        <v>316160</v>
      </c>
      <c r="K47" s="29">
        <v>0</v>
      </c>
      <c r="L47" s="29">
        <f t="shared" si="6"/>
        <v>316160</v>
      </c>
      <c r="M47" s="74">
        <f t="shared" ref="M47" si="15">L47/243089931*100</f>
        <v>0.13005886286585847</v>
      </c>
      <c r="N47" s="30">
        <v>0</v>
      </c>
      <c r="O47" s="76">
        <f t="shared" ref="O47" si="16">L47/243089931*100</f>
        <v>0.13005886286585847</v>
      </c>
      <c r="P47" s="29">
        <v>0</v>
      </c>
      <c r="Q47" s="29">
        <v>0</v>
      </c>
      <c r="R47" s="51">
        <v>0</v>
      </c>
      <c r="S47" s="139">
        <f t="shared" ref="S47" si="17">R47/H47%</f>
        <v>0</v>
      </c>
      <c r="T47" s="94">
        <f t="shared" si="9"/>
        <v>316160</v>
      </c>
      <c r="U47" s="206"/>
      <c r="V47" s="206"/>
      <c r="W47" s="206"/>
    </row>
    <row r="48" spans="1:23" s="45" customFormat="1" ht="30" x14ac:dyDescent="0.25">
      <c r="A48" s="150" t="s">
        <v>55</v>
      </c>
      <c r="B48" s="148" t="s">
        <v>126</v>
      </c>
      <c r="C48" s="56"/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79">
        <v>0</v>
      </c>
      <c r="J48" s="62">
        <v>0</v>
      </c>
      <c r="K48" s="62">
        <v>0</v>
      </c>
      <c r="L48" s="62">
        <v>0</v>
      </c>
      <c r="M48" s="79">
        <v>0</v>
      </c>
      <c r="N48" s="62">
        <v>0</v>
      </c>
      <c r="O48" s="80">
        <v>0</v>
      </c>
      <c r="P48" s="62">
        <v>0</v>
      </c>
      <c r="Q48" s="62">
        <v>0</v>
      </c>
      <c r="R48" s="62">
        <v>0</v>
      </c>
      <c r="S48" s="69"/>
      <c r="T48" s="62">
        <v>0</v>
      </c>
      <c r="U48" s="204"/>
      <c r="V48" s="204"/>
      <c r="W48" s="204"/>
    </row>
    <row r="49" spans="1:23" s="45" customFormat="1" x14ac:dyDescent="0.25">
      <c r="A49" s="150" t="s">
        <v>56</v>
      </c>
      <c r="B49" s="148" t="s">
        <v>221</v>
      </c>
      <c r="C49" s="56"/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79">
        <v>0</v>
      </c>
      <c r="J49" s="62">
        <v>0</v>
      </c>
      <c r="K49" s="62">
        <v>0</v>
      </c>
      <c r="L49" s="62">
        <v>0</v>
      </c>
      <c r="M49" s="79">
        <v>0</v>
      </c>
      <c r="N49" s="62">
        <v>0</v>
      </c>
      <c r="O49" s="80">
        <v>0</v>
      </c>
      <c r="P49" s="62">
        <v>0</v>
      </c>
      <c r="Q49" s="62">
        <v>0</v>
      </c>
      <c r="R49" s="62">
        <v>0</v>
      </c>
      <c r="S49" s="69"/>
      <c r="T49" s="62">
        <v>0</v>
      </c>
      <c r="U49" s="204"/>
      <c r="V49" s="204"/>
      <c r="W49" s="204"/>
    </row>
    <row r="50" spans="1:23" s="45" customFormat="1" x14ac:dyDescent="0.25">
      <c r="A50" s="150" t="s">
        <v>57</v>
      </c>
      <c r="B50" s="148" t="s">
        <v>127</v>
      </c>
      <c r="C50" s="56"/>
      <c r="D50" s="62"/>
      <c r="E50" s="81"/>
      <c r="F50" s="82"/>
      <c r="G50" s="82"/>
      <c r="H50" s="62"/>
      <c r="I50" s="79"/>
      <c r="J50" s="62"/>
      <c r="K50" s="53"/>
      <c r="L50" s="62"/>
      <c r="M50" s="79"/>
      <c r="N50" s="53"/>
      <c r="O50" s="80"/>
      <c r="P50" s="53"/>
      <c r="Q50" s="53"/>
      <c r="R50" s="53"/>
      <c r="S50" s="69"/>
      <c r="T50" s="62"/>
      <c r="U50" s="204"/>
      <c r="V50" s="204"/>
      <c r="W50" s="204"/>
    </row>
    <row r="51" spans="1:23" s="45" customFormat="1" x14ac:dyDescent="0.25">
      <c r="A51" s="150" t="s">
        <v>128</v>
      </c>
      <c r="B51" s="148" t="s">
        <v>129</v>
      </c>
      <c r="C51" s="56"/>
      <c r="D51" s="62">
        <f>SUM(D52:D53)</f>
        <v>2</v>
      </c>
      <c r="E51" s="62">
        <f>E52+E53</f>
        <v>31022089</v>
      </c>
      <c r="F51" s="62">
        <f>SUM(F52:F55)</f>
        <v>0</v>
      </c>
      <c r="G51" s="62">
        <f>SUM(G52:G55)</f>
        <v>0</v>
      </c>
      <c r="H51" s="62">
        <f>H52+H53</f>
        <v>31022089</v>
      </c>
      <c r="I51" s="79">
        <f>SUM(I52+I53)</f>
        <v>12.77</v>
      </c>
      <c r="J51" s="62">
        <f>J52+J53</f>
        <v>31022089</v>
      </c>
      <c r="K51" s="62">
        <f t="shared" ref="K51" si="18">SUM(K52:K55)</f>
        <v>0</v>
      </c>
      <c r="L51" s="62">
        <f>L52+L53</f>
        <v>31022089</v>
      </c>
      <c r="M51" s="79">
        <f>SUM(M52+M53)</f>
        <v>12.77</v>
      </c>
      <c r="N51" s="53"/>
      <c r="O51" s="80">
        <f>O52+O53</f>
        <v>12.77</v>
      </c>
      <c r="P51" s="80">
        <f t="shared" ref="P51:Q51" si="19">SUM(P52:P55)</f>
        <v>0</v>
      </c>
      <c r="Q51" s="62">
        <f t="shared" si="19"/>
        <v>0</v>
      </c>
      <c r="R51" s="83">
        <v>0</v>
      </c>
      <c r="S51" s="69">
        <f t="shared" si="2"/>
        <v>0</v>
      </c>
      <c r="T51" s="62">
        <f>SUM(T52:T53)</f>
        <v>31022089</v>
      </c>
      <c r="U51" s="204"/>
      <c r="V51" s="204"/>
      <c r="W51" s="204"/>
    </row>
    <row r="52" spans="1:23" x14ac:dyDescent="0.25">
      <c r="A52" s="84"/>
      <c r="B52" s="85" t="s">
        <v>130</v>
      </c>
      <c r="C52" s="131" t="s">
        <v>131</v>
      </c>
      <c r="D52" s="86">
        <v>1</v>
      </c>
      <c r="E52" s="86">
        <v>26995200</v>
      </c>
      <c r="F52" s="29">
        <v>0</v>
      </c>
      <c r="G52" s="29">
        <v>0</v>
      </c>
      <c r="H52" s="87">
        <v>26995200</v>
      </c>
      <c r="I52" s="88">
        <v>11.11</v>
      </c>
      <c r="J52" s="86">
        <v>26995200</v>
      </c>
      <c r="K52" s="29">
        <v>0</v>
      </c>
      <c r="L52" s="87">
        <v>26995200</v>
      </c>
      <c r="M52" s="88">
        <v>11.11</v>
      </c>
      <c r="N52" s="51"/>
      <c r="O52" s="76">
        <v>11.11</v>
      </c>
      <c r="P52" s="29">
        <v>0</v>
      </c>
      <c r="Q52" s="29">
        <v>0</v>
      </c>
      <c r="R52" s="29">
        <v>0</v>
      </c>
      <c r="S52" s="69">
        <f t="shared" si="2"/>
        <v>0</v>
      </c>
      <c r="T52" s="89">
        <v>26995200</v>
      </c>
      <c r="U52" s="206"/>
      <c r="V52" s="206"/>
      <c r="W52" s="206"/>
    </row>
    <row r="53" spans="1:23" x14ac:dyDescent="0.25">
      <c r="A53" s="84"/>
      <c r="B53" s="85" t="s">
        <v>132</v>
      </c>
      <c r="C53" s="131" t="s">
        <v>133</v>
      </c>
      <c r="D53" s="86">
        <v>1</v>
      </c>
      <c r="E53" s="86">
        <v>4026889</v>
      </c>
      <c r="F53" s="29">
        <v>0</v>
      </c>
      <c r="G53" s="29">
        <v>0</v>
      </c>
      <c r="H53" s="87">
        <v>4026889</v>
      </c>
      <c r="I53" s="88">
        <v>1.66</v>
      </c>
      <c r="J53" s="86">
        <v>4026889</v>
      </c>
      <c r="K53" s="29">
        <v>0</v>
      </c>
      <c r="L53" s="87">
        <v>4026889</v>
      </c>
      <c r="M53" s="88">
        <v>1.66</v>
      </c>
      <c r="N53" s="51"/>
      <c r="O53" s="76">
        <v>1.66</v>
      </c>
      <c r="P53" s="29">
        <v>0</v>
      </c>
      <c r="Q53" s="29">
        <v>0</v>
      </c>
      <c r="R53" s="29">
        <v>0</v>
      </c>
      <c r="S53" s="69">
        <f t="shared" si="2"/>
        <v>0</v>
      </c>
      <c r="T53" s="89">
        <v>4026889</v>
      </c>
      <c r="U53" s="206"/>
      <c r="V53" s="206"/>
      <c r="W53" s="206"/>
    </row>
    <row r="54" spans="1:23" s="45" customFormat="1" x14ac:dyDescent="0.25">
      <c r="A54" s="150" t="s">
        <v>135</v>
      </c>
      <c r="B54" s="143" t="s">
        <v>224</v>
      </c>
      <c r="C54" s="144"/>
      <c r="D54" s="81">
        <v>1</v>
      </c>
      <c r="E54" s="81">
        <f>E55</f>
        <v>290624</v>
      </c>
      <c r="F54" s="81"/>
      <c r="G54" s="81"/>
      <c r="H54" s="81">
        <f t="shared" ref="H54:T54" si="20">H55</f>
        <v>290624</v>
      </c>
      <c r="I54" s="79">
        <f t="shared" ref="H54:O56" si="21">I55</f>
        <v>0.12</v>
      </c>
      <c r="J54" s="81">
        <f t="shared" si="20"/>
        <v>290624</v>
      </c>
      <c r="K54" s="81">
        <f t="shared" si="20"/>
        <v>0</v>
      </c>
      <c r="L54" s="81">
        <f t="shared" si="20"/>
        <v>290624</v>
      </c>
      <c r="M54" s="79">
        <f t="shared" si="21"/>
        <v>0.12</v>
      </c>
      <c r="N54" s="81">
        <f t="shared" si="20"/>
        <v>0</v>
      </c>
      <c r="O54" s="79">
        <f t="shared" si="21"/>
        <v>0.12</v>
      </c>
      <c r="P54" s="81">
        <f t="shared" si="20"/>
        <v>0</v>
      </c>
      <c r="Q54" s="81">
        <f t="shared" si="20"/>
        <v>0</v>
      </c>
      <c r="R54" s="81">
        <f t="shared" si="20"/>
        <v>0</v>
      </c>
      <c r="S54" s="81">
        <f t="shared" si="20"/>
        <v>0</v>
      </c>
      <c r="T54" s="81">
        <f t="shared" si="20"/>
        <v>290624</v>
      </c>
      <c r="U54" s="204"/>
      <c r="V54" s="204"/>
      <c r="W54" s="204"/>
    </row>
    <row r="55" spans="1:23" x14ac:dyDescent="0.25">
      <c r="A55" s="84"/>
      <c r="B55" s="85" t="s">
        <v>174</v>
      </c>
      <c r="C55" s="131" t="s">
        <v>134</v>
      </c>
      <c r="D55" s="86">
        <v>1</v>
      </c>
      <c r="E55" s="86">
        <v>290624</v>
      </c>
      <c r="F55" s="29">
        <v>0</v>
      </c>
      <c r="G55" s="29">
        <v>0</v>
      </c>
      <c r="H55" s="87">
        <v>290624</v>
      </c>
      <c r="I55" s="88">
        <v>0.12</v>
      </c>
      <c r="J55" s="86">
        <v>290624</v>
      </c>
      <c r="K55" s="29">
        <v>0</v>
      </c>
      <c r="L55" s="87">
        <v>290624</v>
      </c>
      <c r="M55" s="88">
        <v>0.12</v>
      </c>
      <c r="N55" s="51"/>
      <c r="O55" s="76">
        <v>0.12</v>
      </c>
      <c r="P55" s="29">
        <v>0</v>
      </c>
      <c r="Q55" s="29">
        <v>0</v>
      </c>
      <c r="R55" s="29">
        <v>0</v>
      </c>
      <c r="S55" s="69">
        <f t="shared" si="2"/>
        <v>0</v>
      </c>
      <c r="T55" s="89">
        <v>290624</v>
      </c>
      <c r="U55" s="206"/>
      <c r="V55" s="206"/>
      <c r="W55" s="206"/>
    </row>
    <row r="56" spans="1:23" s="45" customFormat="1" x14ac:dyDescent="0.25">
      <c r="A56" s="150" t="s">
        <v>135</v>
      </c>
      <c r="B56" s="148" t="s">
        <v>136</v>
      </c>
      <c r="C56" s="56"/>
      <c r="D56" s="62">
        <f>D57</f>
        <v>1</v>
      </c>
      <c r="E56" s="62">
        <f>E57</f>
        <v>3333486</v>
      </c>
      <c r="F56" s="62">
        <f t="shared" ref="F56:G56" si="22">F57</f>
        <v>0</v>
      </c>
      <c r="G56" s="62">
        <f t="shared" si="22"/>
        <v>0</v>
      </c>
      <c r="H56" s="62">
        <f t="shared" si="21"/>
        <v>3333486</v>
      </c>
      <c r="I56" s="79">
        <f t="shared" si="21"/>
        <v>1.36</v>
      </c>
      <c r="J56" s="62">
        <f t="shared" si="21"/>
        <v>3333486</v>
      </c>
      <c r="K56" s="62">
        <f t="shared" si="21"/>
        <v>0</v>
      </c>
      <c r="L56" s="62">
        <f t="shared" ref="L56" si="23">L57</f>
        <v>3333486</v>
      </c>
      <c r="M56" s="79">
        <f t="shared" ref="M56:Q56" si="24">M57</f>
        <v>1.36</v>
      </c>
      <c r="N56" s="53"/>
      <c r="O56" s="80">
        <f t="shared" si="24"/>
        <v>1.36</v>
      </c>
      <c r="P56" s="80">
        <f t="shared" si="24"/>
        <v>0</v>
      </c>
      <c r="Q56" s="62">
        <f t="shared" si="24"/>
        <v>0</v>
      </c>
      <c r="R56" s="62">
        <v>0</v>
      </c>
      <c r="S56" s="69">
        <f t="shared" si="2"/>
        <v>0</v>
      </c>
      <c r="T56" s="62">
        <f t="shared" ref="T56" si="25">T57</f>
        <v>3333486</v>
      </c>
      <c r="U56" s="204"/>
      <c r="V56" s="204"/>
      <c r="W56" s="204"/>
    </row>
    <row r="57" spans="1:23" x14ac:dyDescent="0.25">
      <c r="A57" s="84"/>
      <c r="B57" s="85" t="s">
        <v>149</v>
      </c>
      <c r="C57" s="131" t="s">
        <v>137</v>
      </c>
      <c r="D57" s="86">
        <v>1</v>
      </c>
      <c r="E57" s="86">
        <v>3333486</v>
      </c>
      <c r="F57" s="29">
        <v>0</v>
      </c>
      <c r="G57" s="29">
        <v>0</v>
      </c>
      <c r="H57" s="90">
        <v>3333486</v>
      </c>
      <c r="I57" s="91">
        <v>1.36</v>
      </c>
      <c r="J57" s="90">
        <v>3333486</v>
      </c>
      <c r="K57" s="51">
        <v>0</v>
      </c>
      <c r="L57" s="90">
        <v>3333486</v>
      </c>
      <c r="M57" s="91">
        <v>1.36</v>
      </c>
      <c r="N57" s="51"/>
      <c r="O57" s="92">
        <v>1.36</v>
      </c>
      <c r="P57" s="51">
        <v>0</v>
      </c>
      <c r="Q57" s="51">
        <v>0</v>
      </c>
      <c r="R57" s="51">
        <v>0</v>
      </c>
      <c r="S57" s="69">
        <f t="shared" si="2"/>
        <v>0</v>
      </c>
      <c r="T57" s="90">
        <v>3333486</v>
      </c>
      <c r="U57" s="206"/>
      <c r="V57" s="206"/>
      <c r="W57" s="206"/>
    </row>
    <row r="58" spans="1:23" s="45" customFormat="1" x14ac:dyDescent="0.25">
      <c r="A58" s="150"/>
      <c r="B58" s="148" t="s">
        <v>138</v>
      </c>
      <c r="C58" s="56"/>
      <c r="D58" s="62">
        <f>SUM(D56,D51,D49,D48,D54,D9)</f>
        <v>42</v>
      </c>
      <c r="E58" s="62">
        <f>SUM(E56,E51,E49,E48,E54,E9)</f>
        <v>74573487</v>
      </c>
      <c r="F58" s="62">
        <f>SUM(F56,F51,F49,F48,F9)</f>
        <v>0</v>
      </c>
      <c r="G58" s="62">
        <f>SUM(G56,G51,G49,G48,G9)</f>
        <v>0</v>
      </c>
      <c r="H58" s="62">
        <f>SUM(H56,H51,H49,H48,H54,H9)</f>
        <v>74573487</v>
      </c>
      <c r="I58" s="79">
        <f>SUM(I56,I51,I49,I48,I54,I9)</f>
        <v>30.674904082102849</v>
      </c>
      <c r="J58" s="62">
        <f>SUM(J56,J51,J49,J48,J54,J9)</f>
        <v>74573487</v>
      </c>
      <c r="K58" s="62">
        <f>SUM(K56,K51,K49,K48,K9)</f>
        <v>0</v>
      </c>
      <c r="L58" s="62">
        <f>SUM(L56,L51,L49,L48,L54,L9)</f>
        <v>74573487</v>
      </c>
      <c r="M58" s="79">
        <f>SUM(M56,M51,M49,M48,M54,M9)</f>
        <v>30.674904082102849</v>
      </c>
      <c r="N58" s="53"/>
      <c r="O58" s="79">
        <f>SUM(O56,O51,O49,O48,O54,O9)</f>
        <v>30.674904082102849</v>
      </c>
      <c r="P58" s="62">
        <f>SUM(P56,P51,P49,P48,P9)</f>
        <v>0</v>
      </c>
      <c r="Q58" s="62">
        <f>SUM(Q56,Q51,Q49,Q48,Q9)</f>
        <v>0</v>
      </c>
      <c r="R58" s="62">
        <f>SUM(R10:R57)</f>
        <v>5642432</v>
      </c>
      <c r="S58" s="69">
        <f t="shared" si="2"/>
        <v>7.5662708383208637</v>
      </c>
      <c r="T58" s="62">
        <f>SUM(T56,T51,T49,T48,T54,T9)</f>
        <v>74573113</v>
      </c>
      <c r="U58" s="204"/>
      <c r="V58" s="204"/>
      <c r="W58" s="204"/>
    </row>
    <row r="59" spans="1:23" x14ac:dyDescent="0.25">
      <c r="A59" s="150">
        <v>2</v>
      </c>
      <c r="B59" s="148" t="s">
        <v>139</v>
      </c>
      <c r="C59" s="56"/>
      <c r="D59" s="90"/>
      <c r="E59" s="86"/>
      <c r="F59" s="29"/>
      <c r="G59" s="29"/>
      <c r="H59" s="90"/>
      <c r="I59" s="91"/>
      <c r="J59" s="90"/>
      <c r="K59" s="51"/>
      <c r="L59" s="90"/>
      <c r="M59" s="91"/>
      <c r="N59" s="51"/>
      <c r="O59" s="92"/>
      <c r="P59" s="51"/>
      <c r="Q59" s="51"/>
      <c r="R59" s="51">
        <v>0</v>
      </c>
      <c r="S59" s="69"/>
      <c r="T59" s="90"/>
      <c r="U59" s="206"/>
      <c r="V59" s="206"/>
      <c r="W59" s="206"/>
    </row>
    <row r="60" spans="1:23" s="45" customFormat="1" ht="30" x14ac:dyDescent="0.25">
      <c r="A60" s="150" t="s">
        <v>54</v>
      </c>
      <c r="B60" s="148" t="s">
        <v>140</v>
      </c>
      <c r="C60" s="56"/>
      <c r="D60" s="62">
        <f>SUM(D61:D64)</f>
        <v>4</v>
      </c>
      <c r="E60" s="62">
        <f>SUM(E61:E64)</f>
        <v>3276000</v>
      </c>
      <c r="F60" s="62">
        <f>SUM(F61:F64)</f>
        <v>0</v>
      </c>
      <c r="G60" s="62">
        <f>SUM(G61:G64)</f>
        <v>0</v>
      </c>
      <c r="H60" s="62">
        <f>SUM(H61:H64)</f>
        <v>3276000</v>
      </c>
      <c r="I60" s="79">
        <v>1.35</v>
      </c>
      <c r="J60" s="62">
        <f>SUM(J61:J64)</f>
        <v>3276000</v>
      </c>
      <c r="K60" s="62">
        <f>SUM(K61:K64)</f>
        <v>0</v>
      </c>
      <c r="L60" s="62">
        <f>SUM(L61:L64)</f>
        <v>3276000</v>
      </c>
      <c r="M60" s="79">
        <f>SUM(M61:M64)</f>
        <v>1.3476494014060993</v>
      </c>
      <c r="N60" s="53"/>
      <c r="O60" s="80">
        <f>SUM(O61:O64)</f>
        <v>1.3476494014060993</v>
      </c>
      <c r="P60" s="62">
        <f>SUM(P61:P64)</f>
        <v>0</v>
      </c>
      <c r="Q60" s="62">
        <f>SUM(Q61:Q64)</f>
        <v>0</v>
      </c>
      <c r="R60" s="62">
        <f>SUM(R61:R64)</f>
        <v>0</v>
      </c>
      <c r="S60" s="69">
        <f t="shared" si="2"/>
        <v>0</v>
      </c>
      <c r="T60" s="62">
        <f>SUM(T61:T64)</f>
        <v>3276000</v>
      </c>
      <c r="U60" s="204"/>
      <c r="V60" s="204"/>
      <c r="W60" s="204"/>
    </row>
    <row r="61" spans="1:23" x14ac:dyDescent="0.25">
      <c r="A61" s="84"/>
      <c r="B61" s="93" t="s">
        <v>175</v>
      </c>
      <c r="C61" s="129" t="s">
        <v>143</v>
      </c>
      <c r="D61" s="90">
        <v>1</v>
      </c>
      <c r="E61" s="86">
        <v>96000</v>
      </c>
      <c r="F61" s="29">
        <v>0</v>
      </c>
      <c r="G61" s="94">
        <v>0</v>
      </c>
      <c r="H61" s="90">
        <v>96000</v>
      </c>
      <c r="I61" s="91">
        <f>SUM(96000/243089931*100)</f>
        <v>3.9491557550361885E-2</v>
      </c>
      <c r="J61" s="90">
        <v>96000</v>
      </c>
      <c r="K61" s="51">
        <v>0</v>
      </c>
      <c r="L61" s="90">
        <v>96000</v>
      </c>
      <c r="M61" s="91">
        <f>SUM(96000/243089931*100)</f>
        <v>3.9491557550361885E-2</v>
      </c>
      <c r="N61" s="51"/>
      <c r="O61" s="92">
        <f>SUM(96000/243089931*100)</f>
        <v>3.9491557550361885E-2</v>
      </c>
      <c r="P61" s="51">
        <v>0</v>
      </c>
      <c r="Q61" s="51">
        <v>0</v>
      </c>
      <c r="R61" s="51">
        <v>0</v>
      </c>
      <c r="S61" s="69">
        <f t="shared" si="2"/>
        <v>0</v>
      </c>
      <c r="T61" s="90">
        <v>96000</v>
      </c>
      <c r="U61" s="206"/>
      <c r="V61" s="206"/>
      <c r="W61" s="206"/>
    </row>
    <row r="62" spans="1:23" x14ac:dyDescent="0.25">
      <c r="A62" s="84"/>
      <c r="B62" s="93" t="s">
        <v>176</v>
      </c>
      <c r="C62" s="129" t="s">
        <v>144</v>
      </c>
      <c r="D62" s="90">
        <v>1</v>
      </c>
      <c r="E62" s="90">
        <v>80000</v>
      </c>
      <c r="F62" s="29">
        <v>0</v>
      </c>
      <c r="G62" s="94">
        <v>0</v>
      </c>
      <c r="H62" s="90">
        <v>80000</v>
      </c>
      <c r="I62" s="91">
        <f>SUM(80000/243089931*100)</f>
        <v>3.2909631291968236E-2</v>
      </c>
      <c r="J62" s="90">
        <v>80000</v>
      </c>
      <c r="K62" s="51">
        <v>0</v>
      </c>
      <c r="L62" s="90">
        <v>80000</v>
      </c>
      <c r="M62" s="91">
        <f>SUM(80000/243089931*100)</f>
        <v>3.2909631291968236E-2</v>
      </c>
      <c r="N62" s="51"/>
      <c r="O62" s="92">
        <f>SUM(80000/243089931*100)</f>
        <v>3.2909631291968236E-2</v>
      </c>
      <c r="P62" s="51">
        <v>0</v>
      </c>
      <c r="Q62" s="51">
        <v>0</v>
      </c>
      <c r="R62" s="51">
        <v>0</v>
      </c>
      <c r="S62" s="69">
        <f t="shared" si="2"/>
        <v>0</v>
      </c>
      <c r="T62" s="90">
        <v>80000</v>
      </c>
      <c r="U62" s="206"/>
      <c r="V62" s="206"/>
      <c r="W62" s="206"/>
    </row>
    <row r="63" spans="1:23" x14ac:dyDescent="0.25">
      <c r="A63" s="84"/>
      <c r="B63" s="93" t="s">
        <v>150</v>
      </c>
      <c r="C63" s="129" t="s">
        <v>141</v>
      </c>
      <c r="D63" s="90">
        <v>1</v>
      </c>
      <c r="E63" s="86">
        <v>1550000</v>
      </c>
      <c r="F63" s="29">
        <v>0</v>
      </c>
      <c r="G63" s="94">
        <v>0</v>
      </c>
      <c r="H63" s="90">
        <v>1550000</v>
      </c>
      <c r="I63" s="91">
        <f>SUM(1550000/243089931*100)</f>
        <v>0.6376241062818846</v>
      </c>
      <c r="J63" s="90">
        <v>1550000</v>
      </c>
      <c r="K63" s="51">
        <v>0</v>
      </c>
      <c r="L63" s="90">
        <v>1550000</v>
      </c>
      <c r="M63" s="91">
        <f>SUM(1550000/243089931*100)</f>
        <v>0.6376241062818846</v>
      </c>
      <c r="N63" s="51"/>
      <c r="O63" s="92">
        <f>SUM(1550000/243089931*100)</f>
        <v>0.6376241062818846</v>
      </c>
      <c r="P63" s="51">
        <v>0</v>
      </c>
      <c r="Q63" s="51">
        <v>0</v>
      </c>
      <c r="R63" s="51">
        <v>0</v>
      </c>
      <c r="S63" s="69">
        <f t="shared" si="2"/>
        <v>0</v>
      </c>
      <c r="T63" s="90">
        <v>1550000</v>
      </c>
      <c r="U63" s="206"/>
      <c r="V63" s="206"/>
      <c r="W63" s="206"/>
    </row>
    <row r="64" spans="1:23" ht="15" customHeight="1" x14ac:dyDescent="0.25">
      <c r="A64" s="84"/>
      <c r="B64" s="93" t="s">
        <v>177</v>
      </c>
      <c r="C64" s="129" t="s">
        <v>142</v>
      </c>
      <c r="D64" s="90">
        <v>1</v>
      </c>
      <c r="E64" s="86">
        <v>1550000</v>
      </c>
      <c r="F64" s="29">
        <v>0</v>
      </c>
      <c r="G64" s="94">
        <v>0</v>
      </c>
      <c r="H64" s="72">
        <v>1550000</v>
      </c>
      <c r="I64" s="91">
        <f>SUM(1550000/243089931*100)</f>
        <v>0.6376241062818846</v>
      </c>
      <c r="J64" s="72">
        <v>1550000</v>
      </c>
      <c r="K64" s="95">
        <v>0</v>
      </c>
      <c r="L64" s="72">
        <v>1550000</v>
      </c>
      <c r="M64" s="91">
        <f>SUM(1550000/243089931*100)</f>
        <v>0.6376241062818846</v>
      </c>
      <c r="N64" s="95"/>
      <c r="O64" s="92">
        <f>SUM(1550000/243089931*100)</f>
        <v>0.6376241062818846</v>
      </c>
      <c r="P64" s="95">
        <v>0</v>
      </c>
      <c r="Q64" s="95">
        <v>0</v>
      </c>
      <c r="R64" s="95">
        <v>0</v>
      </c>
      <c r="S64" s="69">
        <f t="shared" si="2"/>
        <v>0</v>
      </c>
      <c r="T64" s="72">
        <v>1550000</v>
      </c>
      <c r="U64" s="206"/>
      <c r="V64" s="206"/>
      <c r="W64" s="206"/>
    </row>
    <row r="65" spans="1:23" s="45" customFormat="1" x14ac:dyDescent="0.25">
      <c r="A65" s="150" t="s">
        <v>55</v>
      </c>
      <c r="B65" s="148" t="s">
        <v>58</v>
      </c>
      <c r="C65" s="56"/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79">
        <v>0</v>
      </c>
      <c r="J65" s="62">
        <v>0</v>
      </c>
      <c r="K65" s="62">
        <v>0</v>
      </c>
      <c r="L65" s="62">
        <v>0</v>
      </c>
      <c r="M65" s="79">
        <v>0</v>
      </c>
      <c r="N65" s="62">
        <v>0</v>
      </c>
      <c r="O65" s="80">
        <v>0</v>
      </c>
      <c r="P65" s="62">
        <v>0</v>
      </c>
      <c r="Q65" s="62">
        <v>0</v>
      </c>
      <c r="R65" s="62">
        <v>0</v>
      </c>
      <c r="S65" s="69"/>
      <c r="T65" s="62">
        <v>0</v>
      </c>
      <c r="U65" s="204"/>
      <c r="V65" s="204"/>
      <c r="W65" s="204"/>
    </row>
    <row r="66" spans="1:23" s="45" customFormat="1" x14ac:dyDescent="0.25">
      <c r="A66" s="150" t="s">
        <v>56</v>
      </c>
      <c r="B66" s="148" t="s">
        <v>59</v>
      </c>
      <c r="C66" s="56"/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79">
        <v>0</v>
      </c>
      <c r="J66" s="62">
        <v>0</v>
      </c>
      <c r="K66" s="62">
        <v>0</v>
      </c>
      <c r="L66" s="62">
        <v>0</v>
      </c>
      <c r="M66" s="79">
        <v>0</v>
      </c>
      <c r="N66" s="62">
        <v>0</v>
      </c>
      <c r="O66" s="80">
        <v>0</v>
      </c>
      <c r="P66" s="62">
        <v>0</v>
      </c>
      <c r="Q66" s="62">
        <v>0</v>
      </c>
      <c r="R66" s="62">
        <v>0</v>
      </c>
      <c r="S66" s="69"/>
      <c r="T66" s="62">
        <v>0</v>
      </c>
      <c r="U66" s="204"/>
      <c r="V66" s="204"/>
      <c r="W66" s="204"/>
    </row>
    <row r="67" spans="1:23" s="45" customFormat="1" x14ac:dyDescent="0.25">
      <c r="A67" s="150" t="s">
        <v>57</v>
      </c>
      <c r="B67" s="148" t="s">
        <v>60</v>
      </c>
      <c r="C67" s="56"/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79">
        <v>0</v>
      </c>
      <c r="J67" s="62">
        <v>0</v>
      </c>
      <c r="K67" s="62">
        <v>0</v>
      </c>
      <c r="L67" s="62">
        <v>0</v>
      </c>
      <c r="M67" s="79">
        <v>0</v>
      </c>
      <c r="N67" s="62">
        <v>0</v>
      </c>
      <c r="O67" s="80">
        <v>0</v>
      </c>
      <c r="P67" s="62">
        <v>0</v>
      </c>
      <c r="Q67" s="62">
        <v>0</v>
      </c>
      <c r="R67" s="62">
        <v>0</v>
      </c>
      <c r="S67" s="69"/>
      <c r="T67" s="62">
        <v>0</v>
      </c>
      <c r="U67" s="204"/>
      <c r="V67" s="204"/>
      <c r="W67" s="204"/>
    </row>
    <row r="68" spans="1:23" s="45" customFormat="1" x14ac:dyDescent="0.25">
      <c r="A68" s="150" t="s">
        <v>61</v>
      </c>
      <c r="B68" s="148" t="s">
        <v>127</v>
      </c>
      <c r="C68" s="56"/>
      <c r="D68" s="62"/>
      <c r="E68" s="81"/>
      <c r="F68" s="82"/>
      <c r="G68" s="82"/>
      <c r="H68" s="62"/>
      <c r="I68" s="79"/>
      <c r="J68" s="62"/>
      <c r="K68" s="53"/>
      <c r="L68" s="62"/>
      <c r="M68" s="79"/>
      <c r="N68" s="53"/>
      <c r="O68" s="80"/>
      <c r="P68" s="53"/>
      <c r="Q68" s="53"/>
      <c r="R68" s="53"/>
      <c r="S68" s="69"/>
      <c r="T68" s="62"/>
      <c r="U68" s="204"/>
      <c r="V68" s="204"/>
      <c r="W68" s="204"/>
    </row>
    <row r="69" spans="1:23" s="45" customFormat="1" x14ac:dyDescent="0.25">
      <c r="A69" s="150" t="s">
        <v>145</v>
      </c>
      <c r="B69" s="148" t="s">
        <v>129</v>
      </c>
      <c r="C69" s="56"/>
      <c r="D69" s="62">
        <f t="shared" ref="D69" si="26">D70</f>
        <v>1</v>
      </c>
      <c r="E69" s="62">
        <f t="shared" ref="E69" si="27">E70</f>
        <v>53990400</v>
      </c>
      <c r="F69" s="62">
        <f t="shared" ref="F69:H69" si="28">F70</f>
        <v>0</v>
      </c>
      <c r="G69" s="62">
        <f t="shared" si="28"/>
        <v>0</v>
      </c>
      <c r="H69" s="62">
        <f t="shared" si="28"/>
        <v>53990400</v>
      </c>
      <c r="I69" s="79">
        <v>22.21</v>
      </c>
      <c r="J69" s="62">
        <f>J70</f>
        <v>53990400</v>
      </c>
      <c r="K69" s="62" t="str">
        <f>K70</f>
        <v>-</v>
      </c>
      <c r="L69" s="62">
        <f t="shared" ref="L69:O69" si="29">L70</f>
        <v>53990400</v>
      </c>
      <c r="M69" s="79">
        <f t="shared" si="29"/>
        <v>22.21</v>
      </c>
      <c r="N69" s="53"/>
      <c r="O69" s="80">
        <f t="shared" si="29"/>
        <v>22.21</v>
      </c>
      <c r="P69" s="62"/>
      <c r="Q69" s="62">
        <v>0</v>
      </c>
      <c r="R69" s="62">
        <v>0</v>
      </c>
      <c r="S69" s="69">
        <f t="shared" si="2"/>
        <v>0</v>
      </c>
      <c r="T69" s="62">
        <f t="shared" ref="T69" si="30">T70</f>
        <v>53990400</v>
      </c>
      <c r="U69" s="204"/>
      <c r="V69" s="204"/>
      <c r="W69" s="204"/>
    </row>
    <row r="70" spans="1:23" x14ac:dyDescent="0.25">
      <c r="A70" s="84"/>
      <c r="B70" s="93" t="s">
        <v>151</v>
      </c>
      <c r="C70" s="127" t="s">
        <v>146</v>
      </c>
      <c r="D70" s="90">
        <v>1</v>
      </c>
      <c r="E70" s="86">
        <v>53990400</v>
      </c>
      <c r="F70" s="29">
        <v>0</v>
      </c>
      <c r="G70" s="29">
        <v>0</v>
      </c>
      <c r="H70" s="90">
        <v>53990400</v>
      </c>
      <c r="I70" s="96">
        <f>SUM(53990400/243089931*100)</f>
        <v>22.210051966323523</v>
      </c>
      <c r="J70" s="90">
        <v>53990400</v>
      </c>
      <c r="K70" s="97" t="s">
        <v>214</v>
      </c>
      <c r="L70" s="90">
        <v>53990400</v>
      </c>
      <c r="M70" s="91">
        <v>22.21</v>
      </c>
      <c r="N70" s="51"/>
      <c r="O70" s="92">
        <v>22.21</v>
      </c>
      <c r="P70" s="62"/>
      <c r="Q70" s="62">
        <v>0</v>
      </c>
      <c r="R70" s="62">
        <v>0</v>
      </c>
      <c r="S70" s="69">
        <f t="shared" si="2"/>
        <v>0</v>
      </c>
      <c r="T70" s="90">
        <v>53990400</v>
      </c>
      <c r="U70" s="206"/>
      <c r="V70" s="206"/>
      <c r="W70" s="206"/>
    </row>
    <row r="71" spans="1:23" s="45" customFormat="1" x14ac:dyDescent="0.25">
      <c r="A71" s="150"/>
      <c r="B71" s="148" t="s">
        <v>147</v>
      </c>
      <c r="C71" s="56"/>
      <c r="D71" s="62">
        <f t="shared" ref="D71:M71" si="31">SUM(D69,D67,D66,D65,D60)</f>
        <v>5</v>
      </c>
      <c r="E71" s="62">
        <f t="shared" si="31"/>
        <v>57266400</v>
      </c>
      <c r="F71" s="62">
        <f t="shared" si="31"/>
        <v>0</v>
      </c>
      <c r="G71" s="62">
        <f t="shared" si="31"/>
        <v>0</v>
      </c>
      <c r="H71" s="62">
        <f t="shared" si="31"/>
        <v>57266400</v>
      </c>
      <c r="I71" s="79">
        <f t="shared" si="31"/>
        <v>23.560000000000002</v>
      </c>
      <c r="J71" s="62">
        <f t="shared" si="31"/>
        <v>57266400</v>
      </c>
      <c r="K71" s="62">
        <f t="shared" si="31"/>
        <v>0</v>
      </c>
      <c r="L71" s="62">
        <f t="shared" si="31"/>
        <v>57266400</v>
      </c>
      <c r="M71" s="79">
        <f t="shared" si="31"/>
        <v>23.557649401406099</v>
      </c>
      <c r="N71" s="53"/>
      <c r="O71" s="80">
        <f>SUM(O69,O67,O66,O65,O60)</f>
        <v>23.557649401406099</v>
      </c>
      <c r="P71" s="62"/>
      <c r="Q71" s="62">
        <v>0</v>
      </c>
      <c r="R71" s="62">
        <v>0</v>
      </c>
      <c r="S71" s="69">
        <f t="shared" si="2"/>
        <v>0</v>
      </c>
      <c r="T71" s="62">
        <f>SUM(T69,T67,T66,T65,T60)</f>
        <v>57266400</v>
      </c>
      <c r="U71" s="204"/>
      <c r="V71" s="204"/>
      <c r="W71" s="204"/>
    </row>
    <row r="72" spans="1:23" s="45" customFormat="1" ht="45" x14ac:dyDescent="0.25">
      <c r="A72" s="150"/>
      <c r="B72" s="148" t="s">
        <v>148</v>
      </c>
      <c r="C72" s="56"/>
      <c r="D72" s="62">
        <f t="shared" ref="D72:M72" si="32">D71+D58</f>
        <v>47</v>
      </c>
      <c r="E72" s="62">
        <f t="shared" si="32"/>
        <v>131839887</v>
      </c>
      <c r="F72" s="62">
        <f t="shared" si="32"/>
        <v>0</v>
      </c>
      <c r="G72" s="62">
        <f t="shared" si="32"/>
        <v>0</v>
      </c>
      <c r="H72" s="62">
        <f t="shared" si="32"/>
        <v>131839887</v>
      </c>
      <c r="I72" s="79">
        <f t="shared" si="32"/>
        <v>54.234904082102851</v>
      </c>
      <c r="J72" s="62">
        <f t="shared" si="32"/>
        <v>131839887</v>
      </c>
      <c r="K72" s="62">
        <f t="shared" si="32"/>
        <v>0</v>
      </c>
      <c r="L72" s="62">
        <f t="shared" si="32"/>
        <v>131839887</v>
      </c>
      <c r="M72" s="79">
        <f t="shared" si="32"/>
        <v>54.232553483508951</v>
      </c>
      <c r="N72" s="53"/>
      <c r="O72" s="80">
        <f>O71+O58</f>
        <v>54.232553483508951</v>
      </c>
      <c r="P72" s="62">
        <f>P71+P58</f>
        <v>0</v>
      </c>
      <c r="Q72" s="62">
        <f>Q71+Q58</f>
        <v>0</v>
      </c>
      <c r="R72" s="62">
        <f>R71+R58</f>
        <v>5642432</v>
      </c>
      <c r="S72" s="69">
        <f t="shared" si="2"/>
        <v>4.2797609497344302</v>
      </c>
      <c r="T72" s="62">
        <f>T71+T58</f>
        <v>131839513</v>
      </c>
      <c r="U72" s="204"/>
      <c r="V72" s="204"/>
      <c r="W72" s="204"/>
    </row>
    <row r="75" spans="1:23" x14ac:dyDescent="0.25">
      <c r="E75" s="25"/>
    </row>
  </sheetData>
  <sheetProtection formatCells="0" selectLockedCells="1" sort="0" autoFilter="0" pivotTables="0"/>
  <mergeCells count="27">
    <mergeCell ref="U5:W5"/>
    <mergeCell ref="U6:W6"/>
    <mergeCell ref="A2:W2"/>
    <mergeCell ref="A3:W3"/>
    <mergeCell ref="A4:W4"/>
    <mergeCell ref="Q6:Q7"/>
    <mergeCell ref="B5:B7"/>
    <mergeCell ref="O5:O7"/>
    <mergeCell ref="C5:C7"/>
    <mergeCell ref="D5:D7"/>
    <mergeCell ref="E5:E7"/>
    <mergeCell ref="F5:F7"/>
    <mergeCell ref="G5:G7"/>
    <mergeCell ref="H5:H7"/>
    <mergeCell ref="A1:T1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57 C52:C55 C10:C47">
      <formula1>10</formula1>
    </dataValidation>
    <dataValidation type="whole" operator="greaterThanOrEqual" allowBlank="1" showInputMessage="1" showErrorMessage="1" sqref="E70:G70 E68:G68 E59:G59 F55:G55 J55:K55 D57:G57 E50:G50 E61 E63:E64 F61:F64 E10:E18 J52:K53 D52:E55 F52:G53 P52:Q53 P55:Q55 F54:H54 J54:L54 N54 P54:T54 J10:L47 P10:Q47 E20:E47 G10:H47">
      <formula1>0</formula1>
    </dataValidation>
    <dataValidation type="whole" operator="lessThanOrEqual" allowBlank="1" showInputMessage="1" showErrorMessage="1" sqref="R52:R53 R55">
      <formula1>C52</formula1>
    </dataValidation>
    <dataValidation type="whole" operator="lessThanOrEqual" allowBlank="1" showInputMessage="1" showErrorMessage="1" sqref="E19 T52:T53 T55">
      <formula1>XEU19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zoomScale="90" zoomScaleNormal="9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A3" sqref="A3:W3"/>
    </sheetView>
  </sheetViews>
  <sheetFormatPr defaultRowHeight="15" x14ac:dyDescent="0.25"/>
  <cols>
    <col min="1" max="1" width="6.7109375" style="122" bestFit="1" customWidth="1"/>
    <col min="2" max="2" width="30.28515625" style="122" customWidth="1"/>
    <col min="3" max="3" width="12.5703125" style="122" bestFit="1" customWidth="1"/>
    <col min="4" max="4" width="9.5703125" style="122" bestFit="1" customWidth="1"/>
    <col min="5" max="5" width="11.5703125" style="122" bestFit="1" customWidth="1"/>
    <col min="6" max="6" width="9" style="122" bestFit="1" customWidth="1"/>
    <col min="7" max="7" width="9.28515625" style="122" bestFit="1" customWidth="1"/>
    <col min="8" max="8" width="11.5703125" style="122" bestFit="1" customWidth="1"/>
    <col min="9" max="9" width="12" style="125" bestFit="1" customWidth="1"/>
    <col min="10" max="10" width="11.5703125" style="122" bestFit="1" customWidth="1"/>
    <col min="11" max="11" width="5.140625" style="122" customWidth="1"/>
    <col min="12" max="12" width="11.5703125" style="122" bestFit="1" customWidth="1"/>
    <col min="13" max="13" width="9.140625" style="125"/>
    <col min="14" max="14" width="10.5703125" style="122" customWidth="1"/>
    <col min="15" max="15" width="15.28515625" style="125" customWidth="1"/>
    <col min="16" max="16" width="3.5703125" style="122" bestFit="1" customWidth="1"/>
    <col min="17" max="17" width="8.85546875" style="122" bestFit="1" customWidth="1"/>
    <col min="18" max="18" width="3.5703125" style="122" bestFit="1" customWidth="1"/>
    <col min="19" max="19" width="12.140625" style="125" customWidth="1"/>
    <col min="20" max="20" width="12.5703125" style="122" bestFit="1" customWidth="1"/>
    <col min="21" max="21" width="12.28515625" style="122" customWidth="1"/>
    <col min="22" max="22" width="12.5703125" style="122" customWidth="1"/>
    <col min="23" max="23" width="12.7109375" style="122" customWidth="1"/>
    <col min="24" max="16384" width="9.140625" style="122"/>
  </cols>
  <sheetData>
    <row r="1" spans="1:23" x14ac:dyDescent="0.25">
      <c r="A1" s="191" t="s">
        <v>62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</row>
    <row r="2" spans="1:23" x14ac:dyDescent="0.25">
      <c r="A2" s="193" t="s">
        <v>282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23" x14ac:dyDescent="0.25">
      <c r="A3" s="195" t="s">
        <v>229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</row>
    <row r="4" spans="1:23" x14ac:dyDescent="0.25">
      <c r="A4" s="197" t="s">
        <v>51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</row>
    <row r="5" spans="1:23" s="123" customFormat="1" ht="70.5" customHeight="1" x14ac:dyDescent="0.2">
      <c r="A5" s="165"/>
      <c r="B5" s="165" t="s">
        <v>173</v>
      </c>
      <c r="C5" s="165" t="s">
        <v>74</v>
      </c>
      <c r="D5" s="165" t="s">
        <v>75</v>
      </c>
      <c r="E5" s="165" t="s">
        <v>4</v>
      </c>
      <c r="F5" s="165" t="s">
        <v>76</v>
      </c>
      <c r="G5" s="165" t="s">
        <v>77</v>
      </c>
      <c r="H5" s="165" t="s">
        <v>78</v>
      </c>
      <c r="I5" s="166" t="s">
        <v>79</v>
      </c>
      <c r="J5" s="165" t="s">
        <v>52</v>
      </c>
      <c r="K5" s="165"/>
      <c r="L5" s="165"/>
      <c r="M5" s="165"/>
      <c r="N5" s="165" t="s">
        <v>80</v>
      </c>
      <c r="O5" s="166" t="s">
        <v>81</v>
      </c>
      <c r="P5" s="165" t="s">
        <v>14</v>
      </c>
      <c r="Q5" s="165"/>
      <c r="R5" s="165" t="s">
        <v>15</v>
      </c>
      <c r="S5" s="165"/>
      <c r="T5" s="165" t="s">
        <v>82</v>
      </c>
      <c r="U5" s="200" t="s">
        <v>277</v>
      </c>
      <c r="V5" s="200"/>
      <c r="W5" s="200"/>
    </row>
    <row r="6" spans="1:23" s="123" customFormat="1" x14ac:dyDescent="0.2">
      <c r="A6" s="165"/>
      <c r="B6" s="165"/>
      <c r="C6" s="165"/>
      <c r="D6" s="165"/>
      <c r="E6" s="165"/>
      <c r="F6" s="165"/>
      <c r="G6" s="165"/>
      <c r="H6" s="165"/>
      <c r="I6" s="166"/>
      <c r="J6" s="165" t="s">
        <v>83</v>
      </c>
      <c r="K6" s="165"/>
      <c r="L6" s="165"/>
      <c r="M6" s="166" t="s">
        <v>84</v>
      </c>
      <c r="N6" s="165"/>
      <c r="O6" s="166"/>
      <c r="P6" s="165" t="s">
        <v>85</v>
      </c>
      <c r="Q6" s="167" t="s">
        <v>23</v>
      </c>
      <c r="R6" s="165" t="s">
        <v>152</v>
      </c>
      <c r="S6" s="166" t="s">
        <v>153</v>
      </c>
      <c r="T6" s="165"/>
      <c r="U6" s="200" t="s">
        <v>278</v>
      </c>
      <c r="V6" s="200"/>
      <c r="W6" s="200"/>
    </row>
    <row r="7" spans="1:23" s="123" customFormat="1" ht="66.75" customHeight="1" x14ac:dyDescent="0.2">
      <c r="A7" s="165"/>
      <c r="B7" s="165"/>
      <c r="C7" s="165"/>
      <c r="D7" s="165"/>
      <c r="E7" s="165"/>
      <c r="F7" s="165"/>
      <c r="G7" s="165"/>
      <c r="H7" s="165"/>
      <c r="I7" s="166"/>
      <c r="J7" s="151" t="s">
        <v>87</v>
      </c>
      <c r="K7" s="151" t="s">
        <v>88</v>
      </c>
      <c r="L7" s="151" t="s">
        <v>21</v>
      </c>
      <c r="M7" s="166"/>
      <c r="N7" s="165"/>
      <c r="O7" s="166"/>
      <c r="P7" s="165"/>
      <c r="Q7" s="167"/>
      <c r="R7" s="165"/>
      <c r="S7" s="166"/>
      <c r="T7" s="165"/>
      <c r="U7" s="201" t="s">
        <v>279</v>
      </c>
      <c r="V7" s="201" t="s">
        <v>280</v>
      </c>
      <c r="W7" s="201" t="s">
        <v>281</v>
      </c>
    </row>
    <row r="8" spans="1:23" x14ac:dyDescent="0.25">
      <c r="A8" s="118">
        <v>1</v>
      </c>
      <c r="B8" s="100" t="s">
        <v>232</v>
      </c>
      <c r="C8" s="105"/>
      <c r="D8" s="105"/>
      <c r="E8" s="105"/>
      <c r="F8" s="105"/>
      <c r="G8" s="105"/>
      <c r="H8" s="105"/>
      <c r="I8" s="119"/>
      <c r="J8" s="105"/>
      <c r="K8" s="105"/>
      <c r="L8" s="105"/>
      <c r="M8" s="119"/>
      <c r="N8" s="105"/>
      <c r="O8" s="119"/>
      <c r="P8" s="105"/>
      <c r="Q8" s="105"/>
      <c r="R8" s="105"/>
      <c r="S8" s="119"/>
      <c r="T8" s="105"/>
      <c r="U8" s="28"/>
      <c r="V8" s="28"/>
      <c r="W8" s="28"/>
    </row>
    <row r="9" spans="1:23" x14ac:dyDescent="0.25">
      <c r="A9" s="98" t="s">
        <v>54</v>
      </c>
      <c r="B9" s="99" t="s">
        <v>154</v>
      </c>
      <c r="C9" s="105"/>
      <c r="D9" s="105">
        <v>17</v>
      </c>
      <c r="E9" s="179">
        <v>3945281</v>
      </c>
      <c r="F9" s="106">
        <v>0</v>
      </c>
      <c r="G9" s="107">
        <v>0</v>
      </c>
      <c r="H9" s="179">
        <f>E9</f>
        <v>3945281</v>
      </c>
      <c r="I9" s="120">
        <f>H9/243089931*100</f>
        <v>1.6229717881650969</v>
      </c>
      <c r="J9" s="179">
        <f>H9</f>
        <v>3945281</v>
      </c>
      <c r="K9" s="107">
        <v>0</v>
      </c>
      <c r="L9" s="179">
        <f>J9</f>
        <v>3945281</v>
      </c>
      <c r="M9" s="120">
        <f>L9/243089931*100</f>
        <v>1.6229717881650969</v>
      </c>
      <c r="N9" s="108">
        <v>0</v>
      </c>
      <c r="O9" s="120">
        <f t="shared" ref="O9:O11" si="0">L9/243089931*100</f>
        <v>1.6229717881650969</v>
      </c>
      <c r="P9" s="107">
        <v>0</v>
      </c>
      <c r="Q9" s="109">
        <v>0</v>
      </c>
      <c r="R9" s="107">
        <v>0</v>
      </c>
      <c r="S9" s="135">
        <v>0</v>
      </c>
      <c r="T9" s="179">
        <v>3939827</v>
      </c>
      <c r="U9" s="28"/>
      <c r="V9" s="28"/>
      <c r="W9" s="28"/>
    </row>
    <row r="10" spans="1:23" x14ac:dyDescent="0.25">
      <c r="A10" s="98" t="s">
        <v>55</v>
      </c>
      <c r="B10" s="99" t="s">
        <v>63</v>
      </c>
      <c r="C10" s="105"/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20">
        <f t="shared" ref="I10:I30" si="1">H10/243089931*100</f>
        <v>0</v>
      </c>
      <c r="J10" s="110">
        <v>0</v>
      </c>
      <c r="K10" s="110">
        <v>0</v>
      </c>
      <c r="L10" s="110">
        <v>0</v>
      </c>
      <c r="M10" s="120">
        <f t="shared" ref="M10:M30" si="2">L10/243089931*100</f>
        <v>0</v>
      </c>
      <c r="N10" s="110">
        <v>0</v>
      </c>
      <c r="O10" s="120">
        <f t="shared" si="0"/>
        <v>0</v>
      </c>
      <c r="P10" s="110">
        <v>0</v>
      </c>
      <c r="Q10" s="111">
        <v>0</v>
      </c>
      <c r="R10" s="110">
        <v>0</v>
      </c>
      <c r="S10" s="120">
        <v>0</v>
      </c>
      <c r="T10" s="110">
        <v>0</v>
      </c>
      <c r="U10" s="28"/>
      <c r="V10" s="28"/>
      <c r="W10" s="28"/>
    </row>
    <row r="11" spans="1:23" x14ac:dyDescent="0.25">
      <c r="A11" s="98" t="s">
        <v>56</v>
      </c>
      <c r="B11" s="99" t="s">
        <v>183</v>
      </c>
      <c r="C11" s="105"/>
      <c r="D11" s="110">
        <v>3</v>
      </c>
      <c r="E11" s="105">
        <v>93840</v>
      </c>
      <c r="F11" s="110">
        <v>0</v>
      </c>
      <c r="G11" s="110">
        <v>0</v>
      </c>
      <c r="H11" s="105">
        <f>E11</f>
        <v>93840</v>
      </c>
      <c r="I11" s="120">
        <f t="shared" si="1"/>
        <v>3.8602997505478742E-2</v>
      </c>
      <c r="J11" s="105">
        <f>H11</f>
        <v>93840</v>
      </c>
      <c r="K11" s="110">
        <v>0</v>
      </c>
      <c r="L11" s="105">
        <f>J11</f>
        <v>93840</v>
      </c>
      <c r="M11" s="120">
        <f t="shared" si="2"/>
        <v>3.8602997505478742E-2</v>
      </c>
      <c r="N11" s="110">
        <v>0</v>
      </c>
      <c r="O11" s="120">
        <f t="shared" si="0"/>
        <v>3.8602997505478742E-2</v>
      </c>
      <c r="P11" s="110">
        <v>0</v>
      </c>
      <c r="Q11" s="111">
        <v>0</v>
      </c>
      <c r="R11" s="110">
        <v>0</v>
      </c>
      <c r="S11" s="120">
        <v>0</v>
      </c>
      <c r="T11" s="105">
        <v>93840</v>
      </c>
      <c r="U11" s="28"/>
      <c r="V11" s="28"/>
      <c r="W11" s="28"/>
    </row>
    <row r="12" spans="1:23" x14ac:dyDescent="0.25">
      <c r="A12" s="98" t="s">
        <v>57</v>
      </c>
      <c r="B12" s="99" t="s">
        <v>233</v>
      </c>
      <c r="C12" s="105"/>
      <c r="D12" s="110">
        <v>10</v>
      </c>
      <c r="E12" s="110">
        <v>4458</v>
      </c>
      <c r="F12" s="110">
        <v>0</v>
      </c>
      <c r="G12" s="110">
        <v>0</v>
      </c>
      <c r="H12" s="105">
        <f t="shared" ref="H12:H13" si="3">E12</f>
        <v>4458</v>
      </c>
      <c r="I12" s="120">
        <f>H12/243089931*100</f>
        <v>1.8338892037449302E-3</v>
      </c>
      <c r="J12" s="105">
        <f>H12</f>
        <v>4458</v>
      </c>
      <c r="K12" s="110">
        <v>0</v>
      </c>
      <c r="L12" s="105">
        <f>J12</f>
        <v>4458</v>
      </c>
      <c r="M12" s="120">
        <f t="shared" ref="M12" si="4">L12/243089931*100</f>
        <v>1.8338892037449302E-3</v>
      </c>
      <c r="N12" s="110">
        <v>0</v>
      </c>
      <c r="O12" s="120">
        <f t="shared" ref="O12" si="5">L12/243089931*100</f>
        <v>1.8338892037449302E-3</v>
      </c>
      <c r="P12" s="110">
        <v>0</v>
      </c>
      <c r="Q12" s="111">
        <v>0</v>
      </c>
      <c r="R12" s="110">
        <v>0</v>
      </c>
      <c r="S12" s="120">
        <v>0</v>
      </c>
      <c r="T12" s="105">
        <v>600</v>
      </c>
      <c r="U12" s="28"/>
      <c r="V12" s="28"/>
      <c r="W12" s="28"/>
    </row>
    <row r="13" spans="1:23" x14ac:dyDescent="0.25">
      <c r="A13" s="98" t="s">
        <v>61</v>
      </c>
      <c r="B13" s="99" t="s">
        <v>155</v>
      </c>
      <c r="C13" s="105"/>
      <c r="D13" s="110">
        <v>1</v>
      </c>
      <c r="E13" s="110">
        <v>9455</v>
      </c>
      <c r="F13" s="110">
        <v>0</v>
      </c>
      <c r="G13" s="110">
        <v>0</v>
      </c>
      <c r="H13" s="105">
        <f t="shared" si="3"/>
        <v>9455</v>
      </c>
      <c r="I13" s="120">
        <f>H13/243089931*100</f>
        <v>3.8895070483194964E-3</v>
      </c>
      <c r="J13" s="105">
        <f>H13</f>
        <v>9455</v>
      </c>
      <c r="K13" s="110">
        <v>0</v>
      </c>
      <c r="L13" s="105">
        <f>J13</f>
        <v>9455</v>
      </c>
      <c r="M13" s="120">
        <f t="shared" ref="M13" si="6">L13/243089931*100</f>
        <v>3.8895070483194964E-3</v>
      </c>
      <c r="N13" s="110">
        <v>0</v>
      </c>
      <c r="O13" s="120">
        <f t="shared" ref="O13" si="7">L13/243089931*100</f>
        <v>3.8895070483194964E-3</v>
      </c>
      <c r="P13" s="110">
        <v>0</v>
      </c>
      <c r="Q13" s="111">
        <v>0</v>
      </c>
      <c r="R13" s="110">
        <v>0</v>
      </c>
      <c r="S13" s="120">
        <v>0</v>
      </c>
      <c r="T13" s="110">
        <v>9455</v>
      </c>
      <c r="U13" s="28"/>
      <c r="V13" s="28"/>
      <c r="W13" s="28"/>
    </row>
    <row r="14" spans="1:23" x14ac:dyDescent="0.25">
      <c r="A14" s="98" t="s">
        <v>65</v>
      </c>
      <c r="B14" s="99" t="s">
        <v>68</v>
      </c>
      <c r="C14" s="105"/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20">
        <f>H14/243089931*100</f>
        <v>0</v>
      </c>
      <c r="J14" s="110">
        <v>0</v>
      </c>
      <c r="K14" s="110">
        <v>0</v>
      </c>
      <c r="L14" s="110">
        <v>0</v>
      </c>
      <c r="M14" s="120">
        <f>L14/243089931*100</f>
        <v>0</v>
      </c>
      <c r="N14" s="110">
        <v>0</v>
      </c>
      <c r="O14" s="120">
        <f>L14/243089931*100</f>
        <v>0</v>
      </c>
      <c r="P14" s="110">
        <v>0</v>
      </c>
      <c r="Q14" s="111">
        <v>0</v>
      </c>
      <c r="R14" s="110">
        <v>0</v>
      </c>
      <c r="S14" s="120">
        <v>0</v>
      </c>
      <c r="T14" s="110">
        <v>0</v>
      </c>
      <c r="U14" s="28"/>
      <c r="V14" s="28"/>
      <c r="W14" s="28"/>
    </row>
    <row r="15" spans="1:23" x14ac:dyDescent="0.25">
      <c r="A15" s="98" t="s">
        <v>66</v>
      </c>
      <c r="B15" s="99" t="s">
        <v>234</v>
      </c>
      <c r="C15" s="105"/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20">
        <f>H15/243089931*100</f>
        <v>0</v>
      </c>
      <c r="J15" s="110">
        <v>0</v>
      </c>
      <c r="K15" s="110">
        <v>0</v>
      </c>
      <c r="L15" s="110">
        <v>0</v>
      </c>
      <c r="M15" s="120">
        <f>L15/243089931*100</f>
        <v>0</v>
      </c>
      <c r="N15" s="110">
        <v>0</v>
      </c>
      <c r="O15" s="120">
        <f>L15/243089931*100</f>
        <v>0</v>
      </c>
      <c r="P15" s="110">
        <v>0</v>
      </c>
      <c r="Q15" s="111">
        <v>0</v>
      </c>
      <c r="R15" s="110">
        <v>0</v>
      </c>
      <c r="S15" s="120">
        <v>0</v>
      </c>
      <c r="T15" s="110">
        <v>0</v>
      </c>
      <c r="U15" s="28"/>
      <c r="V15" s="28"/>
      <c r="W15" s="28"/>
    </row>
    <row r="16" spans="1:23" x14ac:dyDescent="0.25">
      <c r="A16" s="98" t="s">
        <v>67</v>
      </c>
      <c r="B16" s="99" t="s">
        <v>235</v>
      </c>
      <c r="C16" s="105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20">
        <f>H16/243089931*100</f>
        <v>0</v>
      </c>
      <c r="J16" s="110">
        <v>0</v>
      </c>
      <c r="K16" s="110">
        <v>0</v>
      </c>
      <c r="L16" s="110">
        <v>0</v>
      </c>
      <c r="M16" s="120">
        <f>L16/243089931*100</f>
        <v>0</v>
      </c>
      <c r="N16" s="110">
        <v>0</v>
      </c>
      <c r="O16" s="120">
        <f>L16/243089931*100</f>
        <v>0</v>
      </c>
      <c r="P16" s="110">
        <v>0</v>
      </c>
      <c r="Q16" s="111">
        <v>0</v>
      </c>
      <c r="R16" s="110">
        <v>0</v>
      </c>
      <c r="S16" s="120">
        <v>0</v>
      </c>
      <c r="T16" s="110">
        <v>0</v>
      </c>
      <c r="U16" s="28"/>
      <c r="V16" s="28"/>
      <c r="W16" s="28"/>
    </row>
    <row r="17" spans="1:23" x14ac:dyDescent="0.25">
      <c r="A17" s="98" t="s">
        <v>69</v>
      </c>
      <c r="B17" s="99" t="s">
        <v>70</v>
      </c>
      <c r="C17" s="105"/>
      <c r="D17" s="110">
        <v>2</v>
      </c>
      <c r="E17" s="105">
        <v>6650</v>
      </c>
      <c r="F17" s="110">
        <v>0</v>
      </c>
      <c r="G17" s="110">
        <v>0</v>
      </c>
      <c r="H17" s="110">
        <f>E17</f>
        <v>6650</v>
      </c>
      <c r="I17" s="120">
        <f>H17/243089931*100</f>
        <v>2.7356131011448599E-3</v>
      </c>
      <c r="J17" s="110">
        <f>E17</f>
        <v>6650</v>
      </c>
      <c r="K17" s="110">
        <v>0</v>
      </c>
      <c r="L17" s="110">
        <f>E17</f>
        <v>6650</v>
      </c>
      <c r="M17" s="120">
        <f>L17/243089931*100</f>
        <v>2.7356131011448599E-3</v>
      </c>
      <c r="N17" s="110">
        <v>0</v>
      </c>
      <c r="O17" s="120">
        <f>L17/243089931*100</f>
        <v>2.7356131011448599E-3</v>
      </c>
      <c r="P17" s="110">
        <v>0</v>
      </c>
      <c r="Q17" s="111">
        <v>0</v>
      </c>
      <c r="R17" s="110">
        <v>0</v>
      </c>
      <c r="S17" s="120">
        <v>0</v>
      </c>
      <c r="T17" s="110">
        <v>6650</v>
      </c>
      <c r="U17" s="28"/>
      <c r="V17" s="28"/>
      <c r="W17" s="28"/>
    </row>
    <row r="18" spans="1:23" x14ac:dyDescent="0.25">
      <c r="A18" s="98" t="s">
        <v>236</v>
      </c>
      <c r="B18" s="99" t="s">
        <v>237</v>
      </c>
      <c r="C18" s="105"/>
      <c r="D18" s="110">
        <v>0</v>
      </c>
      <c r="E18" s="105">
        <v>0</v>
      </c>
      <c r="F18" s="110">
        <v>0</v>
      </c>
      <c r="G18" s="110">
        <v>0</v>
      </c>
      <c r="H18" s="110">
        <f>E18</f>
        <v>0</v>
      </c>
      <c r="I18" s="120">
        <f>H18/243089931*100</f>
        <v>0</v>
      </c>
      <c r="J18" s="110">
        <f>E18</f>
        <v>0</v>
      </c>
      <c r="K18" s="110">
        <v>0</v>
      </c>
      <c r="L18" s="110">
        <f>E18</f>
        <v>0</v>
      </c>
      <c r="M18" s="120">
        <f>L18/243089931*100</f>
        <v>0</v>
      </c>
      <c r="N18" s="110">
        <v>0</v>
      </c>
      <c r="O18" s="120">
        <f>L18/243089931*100</f>
        <v>0</v>
      </c>
      <c r="P18" s="110">
        <v>0</v>
      </c>
      <c r="Q18" s="111">
        <v>0</v>
      </c>
      <c r="R18" s="110">
        <v>0</v>
      </c>
      <c r="S18" s="120">
        <v>0</v>
      </c>
      <c r="T18" s="110">
        <v>0</v>
      </c>
      <c r="U18" s="28"/>
      <c r="V18" s="28"/>
      <c r="W18" s="28"/>
    </row>
    <row r="19" spans="1:23" x14ac:dyDescent="0.25">
      <c r="A19" s="98" t="s">
        <v>239</v>
      </c>
      <c r="B19" s="99" t="s">
        <v>127</v>
      </c>
      <c r="C19" s="105"/>
      <c r="D19" s="110">
        <v>0</v>
      </c>
      <c r="E19" s="105">
        <v>0</v>
      </c>
      <c r="F19" s="110">
        <v>0</v>
      </c>
      <c r="G19" s="110">
        <v>0</v>
      </c>
      <c r="H19" s="110">
        <f>E19</f>
        <v>0</v>
      </c>
      <c r="I19" s="120">
        <f>H19/243089931*100</f>
        <v>0</v>
      </c>
      <c r="J19" s="110">
        <f>E19</f>
        <v>0</v>
      </c>
      <c r="K19" s="110">
        <v>0</v>
      </c>
      <c r="L19" s="110">
        <f>E19</f>
        <v>0</v>
      </c>
      <c r="M19" s="120">
        <f>L19/243089931*100</f>
        <v>0</v>
      </c>
      <c r="N19" s="110">
        <v>0</v>
      </c>
      <c r="O19" s="120">
        <f>L19/243089931*100</f>
        <v>0</v>
      </c>
      <c r="P19" s="110">
        <v>0</v>
      </c>
      <c r="Q19" s="111">
        <v>0</v>
      </c>
      <c r="R19" s="110">
        <v>0</v>
      </c>
      <c r="S19" s="120">
        <v>0</v>
      </c>
      <c r="T19" s="110">
        <v>0</v>
      </c>
      <c r="U19" s="28"/>
      <c r="V19" s="28"/>
      <c r="W19" s="28"/>
    </row>
    <row r="20" spans="1:23" s="124" customFormat="1" x14ac:dyDescent="0.25">
      <c r="A20" s="118"/>
      <c r="B20" s="100" t="s">
        <v>156</v>
      </c>
      <c r="C20" s="112"/>
      <c r="D20" s="113">
        <f>SUM(D9:D19)</f>
        <v>33</v>
      </c>
      <c r="E20" s="113">
        <f t="shared" ref="E20:T20" si="8">SUM(E9:E19)</f>
        <v>4059684</v>
      </c>
      <c r="F20" s="113">
        <f t="shared" si="8"/>
        <v>0</v>
      </c>
      <c r="G20" s="113">
        <f t="shared" si="8"/>
        <v>0</v>
      </c>
      <c r="H20" s="113">
        <f t="shared" si="8"/>
        <v>4059684</v>
      </c>
      <c r="I20" s="113">
        <f t="shared" si="8"/>
        <v>1.6700337950237849</v>
      </c>
      <c r="J20" s="113">
        <f t="shared" si="8"/>
        <v>4059684</v>
      </c>
      <c r="K20" s="113">
        <f t="shared" si="8"/>
        <v>0</v>
      </c>
      <c r="L20" s="113">
        <f t="shared" si="8"/>
        <v>4059684</v>
      </c>
      <c r="M20" s="113">
        <f t="shared" si="8"/>
        <v>1.6700337950237849</v>
      </c>
      <c r="N20" s="113">
        <f t="shared" si="8"/>
        <v>0</v>
      </c>
      <c r="O20" s="113">
        <f t="shared" si="8"/>
        <v>1.6700337950237849</v>
      </c>
      <c r="P20" s="113">
        <f t="shared" si="8"/>
        <v>0</v>
      </c>
      <c r="Q20" s="113">
        <f t="shared" si="8"/>
        <v>0</v>
      </c>
      <c r="R20" s="113">
        <f t="shared" si="8"/>
        <v>0</v>
      </c>
      <c r="S20" s="113">
        <f t="shared" si="8"/>
        <v>0</v>
      </c>
      <c r="T20" s="113">
        <f t="shared" si="8"/>
        <v>4050372</v>
      </c>
      <c r="U20" s="199"/>
      <c r="V20" s="199"/>
      <c r="W20" s="199"/>
    </row>
    <row r="21" spans="1:23" x14ac:dyDescent="0.25">
      <c r="A21" s="118">
        <v>2</v>
      </c>
      <c r="B21" s="100" t="s">
        <v>238</v>
      </c>
      <c r="C21" s="105"/>
      <c r="D21" s="105"/>
      <c r="E21" s="105"/>
      <c r="F21" s="105"/>
      <c r="G21" s="105"/>
      <c r="H21" s="105"/>
      <c r="I21" s="119"/>
      <c r="J21" s="105"/>
      <c r="K21" s="105"/>
      <c r="L21" s="105"/>
      <c r="M21" s="119"/>
      <c r="N21" s="105"/>
      <c r="O21" s="119"/>
      <c r="P21" s="105"/>
      <c r="Q21" s="105"/>
      <c r="R21" s="105"/>
      <c r="S21" s="119"/>
      <c r="T21" s="105"/>
      <c r="U21" s="28"/>
      <c r="V21" s="28"/>
      <c r="W21" s="28"/>
    </row>
    <row r="22" spans="1:23" x14ac:dyDescent="0.25">
      <c r="A22" s="98" t="s">
        <v>54</v>
      </c>
      <c r="B22" s="99" t="s">
        <v>240</v>
      </c>
      <c r="C22" s="105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20">
        <f>H22/243089931*100</f>
        <v>0</v>
      </c>
      <c r="J22" s="110">
        <v>0</v>
      </c>
      <c r="K22" s="110">
        <v>0</v>
      </c>
      <c r="L22" s="110">
        <v>0</v>
      </c>
      <c r="M22" s="120">
        <f>L22/243089931*100</f>
        <v>0</v>
      </c>
      <c r="N22" s="110">
        <v>0</v>
      </c>
      <c r="O22" s="120">
        <f>L22/243089931*100</f>
        <v>0</v>
      </c>
      <c r="P22" s="110">
        <v>0</v>
      </c>
      <c r="Q22" s="111">
        <v>0</v>
      </c>
      <c r="R22" s="110">
        <v>0</v>
      </c>
      <c r="S22" s="120">
        <v>0</v>
      </c>
      <c r="T22" s="110">
        <v>0</v>
      </c>
      <c r="U22" s="28"/>
      <c r="V22" s="28"/>
      <c r="W22" s="28"/>
    </row>
    <row r="23" spans="1:23" x14ac:dyDescent="0.25">
      <c r="A23" s="98" t="s">
        <v>55</v>
      </c>
      <c r="B23" s="99" t="s">
        <v>64</v>
      </c>
      <c r="C23" s="105"/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20">
        <f>H23/243089931*100</f>
        <v>0</v>
      </c>
      <c r="J23" s="110">
        <v>0</v>
      </c>
      <c r="K23" s="110">
        <v>0</v>
      </c>
      <c r="L23" s="110">
        <v>0</v>
      </c>
      <c r="M23" s="120">
        <f>L23/243089931*100</f>
        <v>0</v>
      </c>
      <c r="N23" s="110">
        <v>0</v>
      </c>
      <c r="O23" s="120">
        <f>L23/243089931*100</f>
        <v>0</v>
      </c>
      <c r="P23" s="110">
        <v>0</v>
      </c>
      <c r="Q23" s="111">
        <v>0</v>
      </c>
      <c r="R23" s="110">
        <v>0</v>
      </c>
      <c r="S23" s="120">
        <v>0</v>
      </c>
      <c r="T23" s="110">
        <v>0</v>
      </c>
      <c r="U23" s="28"/>
      <c r="V23" s="28"/>
      <c r="W23" s="28"/>
    </row>
    <row r="24" spans="1:23" x14ac:dyDescent="0.25">
      <c r="A24" s="98" t="s">
        <v>56</v>
      </c>
      <c r="B24" s="99" t="s">
        <v>235</v>
      </c>
      <c r="C24" s="105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20">
        <f>H24/243089931*100</f>
        <v>0</v>
      </c>
      <c r="J24" s="110">
        <v>0</v>
      </c>
      <c r="K24" s="110">
        <v>0</v>
      </c>
      <c r="L24" s="110">
        <v>0</v>
      </c>
      <c r="M24" s="120">
        <f>L24/243089931*100</f>
        <v>0</v>
      </c>
      <c r="N24" s="110">
        <v>0</v>
      </c>
      <c r="O24" s="120">
        <f>L24/243089931*100</f>
        <v>0</v>
      </c>
      <c r="P24" s="110">
        <v>0</v>
      </c>
      <c r="Q24" s="111">
        <v>0</v>
      </c>
      <c r="R24" s="110">
        <v>0</v>
      </c>
      <c r="S24" s="120">
        <v>0</v>
      </c>
      <c r="T24" s="110">
        <v>0</v>
      </c>
      <c r="U24" s="28"/>
      <c r="V24" s="28"/>
      <c r="W24" s="28"/>
    </row>
    <row r="25" spans="1:23" ht="25.5" x14ac:dyDescent="0.25">
      <c r="A25" s="98" t="s">
        <v>57</v>
      </c>
      <c r="B25" s="99" t="s">
        <v>241</v>
      </c>
      <c r="C25" s="105"/>
      <c r="D25" s="105">
        <v>100</v>
      </c>
      <c r="E25" s="105">
        <v>7999014</v>
      </c>
      <c r="F25" s="110">
        <v>0</v>
      </c>
      <c r="G25" s="110">
        <v>0</v>
      </c>
      <c r="H25" s="105">
        <f>E25</f>
        <v>7999014</v>
      </c>
      <c r="I25" s="120">
        <f>H25/243089931*100</f>
        <v>3.2905575179911501</v>
      </c>
      <c r="J25" s="105">
        <f>H25</f>
        <v>7999014</v>
      </c>
      <c r="K25" s="110">
        <v>0</v>
      </c>
      <c r="L25" s="105">
        <f>J25</f>
        <v>7999014</v>
      </c>
      <c r="M25" s="120">
        <f>L25/243089931*100</f>
        <v>3.2905575179911501</v>
      </c>
      <c r="N25" s="110">
        <v>0</v>
      </c>
      <c r="O25" s="120">
        <f>L25/243089931*100</f>
        <v>3.2905575179911501</v>
      </c>
      <c r="P25" s="110">
        <v>0</v>
      </c>
      <c r="Q25" s="111">
        <v>0</v>
      </c>
      <c r="R25" s="110">
        <v>0</v>
      </c>
      <c r="S25" s="120">
        <v>0</v>
      </c>
      <c r="T25" s="105">
        <v>7999014</v>
      </c>
      <c r="U25" s="28"/>
      <c r="V25" s="28"/>
      <c r="W25" s="28"/>
    </row>
    <row r="26" spans="1:23" ht="25.5" x14ac:dyDescent="0.25">
      <c r="A26" s="98" t="s">
        <v>61</v>
      </c>
      <c r="B26" s="99" t="s">
        <v>242</v>
      </c>
      <c r="C26" s="105"/>
      <c r="D26" s="105">
        <v>0</v>
      </c>
      <c r="E26" s="105">
        <v>0</v>
      </c>
      <c r="F26" s="110">
        <v>0</v>
      </c>
      <c r="G26" s="110">
        <v>0</v>
      </c>
      <c r="H26" s="105">
        <f>E26</f>
        <v>0</v>
      </c>
      <c r="I26" s="120">
        <f>H26/243089931*100</f>
        <v>0</v>
      </c>
      <c r="J26" s="105">
        <f>H26</f>
        <v>0</v>
      </c>
      <c r="K26" s="110">
        <v>0</v>
      </c>
      <c r="L26" s="105">
        <f>J26</f>
        <v>0</v>
      </c>
      <c r="M26" s="120">
        <f>L26/243089931*100</f>
        <v>0</v>
      </c>
      <c r="N26" s="110">
        <v>0</v>
      </c>
      <c r="O26" s="120">
        <f>L26/243089931*100</f>
        <v>0</v>
      </c>
      <c r="P26" s="110">
        <v>0</v>
      </c>
      <c r="Q26" s="111">
        <v>0</v>
      </c>
      <c r="R26" s="110">
        <v>0</v>
      </c>
      <c r="S26" s="120">
        <v>0</v>
      </c>
      <c r="T26" s="105">
        <v>0</v>
      </c>
      <c r="U26" s="28"/>
      <c r="V26" s="28"/>
      <c r="W26" s="28"/>
    </row>
    <row r="27" spans="1:23" ht="25.5" x14ac:dyDescent="0.25">
      <c r="A27" s="98" t="s">
        <v>65</v>
      </c>
      <c r="B27" s="99" t="s">
        <v>71</v>
      </c>
      <c r="C27" s="105"/>
      <c r="D27" s="110">
        <v>0</v>
      </c>
      <c r="E27" s="105">
        <v>0</v>
      </c>
      <c r="F27" s="110">
        <v>0</v>
      </c>
      <c r="G27" s="110">
        <v>0</v>
      </c>
      <c r="H27" s="105">
        <f>E27</f>
        <v>0</v>
      </c>
      <c r="I27" s="120">
        <f>H27/243089931*100</f>
        <v>0</v>
      </c>
      <c r="J27" s="105">
        <f>H27</f>
        <v>0</v>
      </c>
      <c r="K27" s="110">
        <v>0</v>
      </c>
      <c r="L27" s="105">
        <f>J27</f>
        <v>0</v>
      </c>
      <c r="M27" s="120">
        <f>L27/243089931*100</f>
        <v>0</v>
      </c>
      <c r="N27" s="110">
        <v>0</v>
      </c>
      <c r="O27" s="120">
        <f>L27/243089931*100</f>
        <v>0</v>
      </c>
      <c r="P27" s="110">
        <v>0</v>
      </c>
      <c r="Q27" s="111">
        <v>0</v>
      </c>
      <c r="R27" s="110">
        <v>0</v>
      </c>
      <c r="S27" s="120">
        <v>0</v>
      </c>
      <c r="T27" s="105"/>
      <c r="U27" s="28"/>
      <c r="V27" s="28"/>
      <c r="W27" s="28"/>
    </row>
    <row r="28" spans="1:23" x14ac:dyDescent="0.25">
      <c r="A28" s="98" t="s">
        <v>66</v>
      </c>
      <c r="B28" s="99" t="s">
        <v>127</v>
      </c>
      <c r="C28" s="105"/>
      <c r="D28" s="110">
        <v>2</v>
      </c>
      <c r="E28" s="110">
        <v>2174</v>
      </c>
      <c r="F28" s="110">
        <v>0</v>
      </c>
      <c r="G28" s="110">
        <v>0</v>
      </c>
      <c r="H28" s="110">
        <f>E28</f>
        <v>2174</v>
      </c>
      <c r="I28" s="120">
        <f>H28/243089931*100</f>
        <v>8.9431923035923687E-4</v>
      </c>
      <c r="J28" s="110">
        <f>H28</f>
        <v>2174</v>
      </c>
      <c r="K28" s="110">
        <v>0</v>
      </c>
      <c r="L28" s="110">
        <f>J28</f>
        <v>2174</v>
      </c>
      <c r="M28" s="120">
        <f>L28/243089931*100</f>
        <v>8.9431923035923687E-4</v>
      </c>
      <c r="N28" s="110">
        <v>0</v>
      </c>
      <c r="O28" s="120">
        <f>L28/243089931*100</f>
        <v>8.9431923035923687E-4</v>
      </c>
      <c r="P28" s="110">
        <v>0</v>
      </c>
      <c r="Q28" s="111">
        <v>0</v>
      </c>
      <c r="R28" s="110">
        <v>0</v>
      </c>
      <c r="S28" s="120">
        <v>0</v>
      </c>
      <c r="T28" s="110">
        <v>2024</v>
      </c>
      <c r="U28" s="28"/>
      <c r="V28" s="28"/>
      <c r="W28" s="28"/>
    </row>
    <row r="29" spans="1:23" s="124" customFormat="1" x14ac:dyDescent="0.25">
      <c r="A29" s="118"/>
      <c r="B29" s="100" t="s">
        <v>157</v>
      </c>
      <c r="C29" s="112"/>
      <c r="D29" s="117">
        <f>SUM(D22:D28)</f>
        <v>102</v>
      </c>
      <c r="E29" s="117">
        <f t="shared" ref="E29:T29" si="9">SUM(E22:E28)</f>
        <v>8001188</v>
      </c>
      <c r="F29" s="117">
        <f t="shared" si="9"/>
        <v>0</v>
      </c>
      <c r="G29" s="117">
        <f t="shared" si="9"/>
        <v>0</v>
      </c>
      <c r="H29" s="117">
        <f t="shared" si="9"/>
        <v>8001188</v>
      </c>
      <c r="I29" s="180">
        <f t="shared" si="9"/>
        <v>3.2914518372215094</v>
      </c>
      <c r="J29" s="117">
        <f t="shared" si="9"/>
        <v>8001188</v>
      </c>
      <c r="K29" s="117">
        <f t="shared" si="9"/>
        <v>0</v>
      </c>
      <c r="L29" s="117">
        <f t="shared" si="9"/>
        <v>8001188</v>
      </c>
      <c r="M29" s="180">
        <f t="shared" si="9"/>
        <v>3.2914518372215094</v>
      </c>
      <c r="N29" s="117">
        <f t="shared" si="9"/>
        <v>0</v>
      </c>
      <c r="O29" s="180">
        <f t="shared" si="9"/>
        <v>3.2914518372215094</v>
      </c>
      <c r="P29" s="117">
        <f t="shared" si="9"/>
        <v>0</v>
      </c>
      <c r="Q29" s="117">
        <f t="shared" si="9"/>
        <v>0</v>
      </c>
      <c r="R29" s="117">
        <f t="shared" si="9"/>
        <v>0</v>
      </c>
      <c r="S29" s="117">
        <f t="shared" si="9"/>
        <v>0</v>
      </c>
      <c r="T29" s="117">
        <f t="shared" si="9"/>
        <v>8001038</v>
      </c>
      <c r="U29" s="199"/>
      <c r="V29" s="199"/>
      <c r="W29" s="199"/>
    </row>
    <row r="30" spans="1:23" s="124" customFormat="1" ht="25.5" x14ac:dyDescent="0.25">
      <c r="A30" s="118">
        <v>3</v>
      </c>
      <c r="B30" s="100" t="s">
        <v>126</v>
      </c>
      <c r="C30" s="114"/>
      <c r="D30" s="115">
        <v>1</v>
      </c>
      <c r="E30" s="115">
        <v>924060</v>
      </c>
      <c r="F30" s="115">
        <v>0</v>
      </c>
      <c r="G30" s="115">
        <v>0</v>
      </c>
      <c r="H30" s="115">
        <f>E30</f>
        <v>924060</v>
      </c>
      <c r="I30" s="136">
        <f t="shared" si="1"/>
        <v>0.38013092364570211</v>
      </c>
      <c r="J30" s="115">
        <f>H30</f>
        <v>924060</v>
      </c>
      <c r="K30" s="115">
        <v>0</v>
      </c>
      <c r="L30" s="115">
        <f>J30</f>
        <v>924060</v>
      </c>
      <c r="M30" s="136">
        <f t="shared" si="2"/>
        <v>0.38013092364570211</v>
      </c>
      <c r="N30" s="115">
        <v>0</v>
      </c>
      <c r="O30" s="136">
        <f>L30/243089931*100</f>
        <v>0.38013092364570211</v>
      </c>
      <c r="P30" s="115">
        <v>0</v>
      </c>
      <c r="Q30" s="116">
        <v>0</v>
      </c>
      <c r="R30" s="115">
        <v>0</v>
      </c>
      <c r="S30" s="136">
        <v>0</v>
      </c>
      <c r="T30" s="115">
        <v>924060</v>
      </c>
      <c r="U30" s="199"/>
      <c r="V30" s="199"/>
      <c r="W30" s="199"/>
    </row>
    <row r="31" spans="1:23" ht="25.5" x14ac:dyDescent="0.25">
      <c r="A31" s="98" t="s">
        <v>54</v>
      </c>
      <c r="B31" s="99" t="s">
        <v>243</v>
      </c>
      <c r="C31" s="181"/>
      <c r="D31" s="110">
        <v>0</v>
      </c>
      <c r="E31" s="105">
        <v>0</v>
      </c>
      <c r="F31" s="110">
        <v>0</v>
      </c>
      <c r="G31" s="110">
        <v>0</v>
      </c>
      <c r="H31" s="105">
        <f>E31</f>
        <v>0</v>
      </c>
      <c r="I31" s="120">
        <f>H31/243089931*100</f>
        <v>0</v>
      </c>
      <c r="J31" s="105">
        <f>H31</f>
        <v>0</v>
      </c>
      <c r="K31" s="110">
        <v>0</v>
      </c>
      <c r="L31" s="105">
        <f>J31</f>
        <v>0</v>
      </c>
      <c r="M31" s="120">
        <f>L31/243089931*100</f>
        <v>0</v>
      </c>
      <c r="N31" s="110">
        <v>0</v>
      </c>
      <c r="O31" s="120">
        <f>L31/243089931*100</f>
        <v>0</v>
      </c>
      <c r="P31" s="110">
        <v>0</v>
      </c>
      <c r="Q31" s="111">
        <v>0</v>
      </c>
      <c r="R31" s="110">
        <v>0</v>
      </c>
      <c r="S31" s="120">
        <v>0</v>
      </c>
      <c r="T31" s="105"/>
      <c r="U31" s="28"/>
      <c r="V31" s="28"/>
      <c r="W31" s="28"/>
    </row>
    <row r="32" spans="1:23" x14ac:dyDescent="0.25">
      <c r="A32" s="98" t="s">
        <v>55</v>
      </c>
      <c r="B32" s="99" t="s">
        <v>244</v>
      </c>
      <c r="C32" s="181"/>
      <c r="D32" s="102">
        <v>1</v>
      </c>
      <c r="E32" s="102">
        <v>400</v>
      </c>
      <c r="F32" s="102">
        <v>0</v>
      </c>
      <c r="G32" s="102">
        <v>0</v>
      </c>
      <c r="H32" s="102">
        <f>E32</f>
        <v>400</v>
      </c>
      <c r="I32" s="121">
        <f t="shared" ref="I32" si="10">H32/243089931*100</f>
        <v>1.6454815645984119E-4</v>
      </c>
      <c r="J32" s="102">
        <f>H32</f>
        <v>400</v>
      </c>
      <c r="K32" s="102">
        <v>0</v>
      </c>
      <c r="L32" s="102">
        <f>J32</f>
        <v>400</v>
      </c>
      <c r="M32" s="121">
        <f t="shared" ref="M32" si="11">L32/243089931*100</f>
        <v>1.6454815645984119E-4</v>
      </c>
      <c r="N32" s="102">
        <v>0</v>
      </c>
      <c r="O32" s="121">
        <f>L32/243089931*100</f>
        <v>1.6454815645984119E-4</v>
      </c>
      <c r="P32" s="102">
        <v>0</v>
      </c>
      <c r="Q32" s="104">
        <v>0</v>
      </c>
      <c r="R32" s="102">
        <v>0</v>
      </c>
      <c r="S32" s="121">
        <v>0</v>
      </c>
      <c r="T32" s="102">
        <v>400</v>
      </c>
      <c r="U32" s="28"/>
      <c r="V32" s="28"/>
      <c r="W32" s="28"/>
    </row>
    <row r="33" spans="1:23" ht="39.75" customHeight="1" x14ac:dyDescent="0.25">
      <c r="A33" s="98" t="s">
        <v>56</v>
      </c>
      <c r="B33" s="99" t="s">
        <v>245</v>
      </c>
      <c r="C33" s="181"/>
      <c r="D33" s="110">
        <v>0</v>
      </c>
      <c r="E33" s="105">
        <v>0</v>
      </c>
      <c r="F33" s="110">
        <v>0</v>
      </c>
      <c r="G33" s="110">
        <v>0</v>
      </c>
      <c r="H33" s="105">
        <f>E33</f>
        <v>0</v>
      </c>
      <c r="I33" s="120">
        <f>H33/243089931*100</f>
        <v>0</v>
      </c>
      <c r="J33" s="105">
        <f>H33</f>
        <v>0</v>
      </c>
      <c r="K33" s="110">
        <v>0</v>
      </c>
      <c r="L33" s="105">
        <f>J33</f>
        <v>0</v>
      </c>
      <c r="M33" s="120">
        <f>L33/243089931*100</f>
        <v>0</v>
      </c>
      <c r="N33" s="110">
        <v>0</v>
      </c>
      <c r="O33" s="120">
        <f>L33/243089931*100</f>
        <v>0</v>
      </c>
      <c r="P33" s="110">
        <v>0</v>
      </c>
      <c r="Q33" s="111">
        <v>0</v>
      </c>
      <c r="R33" s="110">
        <v>0</v>
      </c>
      <c r="S33" s="120">
        <v>0</v>
      </c>
      <c r="T33" s="105"/>
      <c r="U33" s="28"/>
      <c r="V33" s="28"/>
      <c r="W33" s="28"/>
    </row>
    <row r="34" spans="1:23" s="124" customFormat="1" x14ac:dyDescent="0.25">
      <c r="A34" s="118"/>
      <c r="B34" s="100" t="s">
        <v>163</v>
      </c>
      <c r="C34" s="112"/>
      <c r="D34" s="117">
        <f>SUM(D31:D33)</f>
        <v>1</v>
      </c>
      <c r="E34" s="117">
        <f t="shared" ref="E34:T34" si="12">SUM(E31:E33)</f>
        <v>400</v>
      </c>
      <c r="F34" s="117">
        <f t="shared" si="12"/>
        <v>0</v>
      </c>
      <c r="G34" s="117">
        <f t="shared" si="12"/>
        <v>0</v>
      </c>
      <c r="H34" s="117">
        <f t="shared" si="12"/>
        <v>400</v>
      </c>
      <c r="I34" s="180">
        <f t="shared" si="12"/>
        <v>1.6454815645984119E-4</v>
      </c>
      <c r="J34" s="117">
        <f t="shared" si="12"/>
        <v>400</v>
      </c>
      <c r="K34" s="117">
        <f t="shared" si="12"/>
        <v>0</v>
      </c>
      <c r="L34" s="117">
        <f t="shared" si="12"/>
        <v>400</v>
      </c>
      <c r="M34" s="180">
        <f t="shared" si="12"/>
        <v>1.6454815645984119E-4</v>
      </c>
      <c r="N34" s="117">
        <f t="shared" si="12"/>
        <v>0</v>
      </c>
      <c r="O34" s="180">
        <f t="shared" si="12"/>
        <v>1.6454815645984119E-4</v>
      </c>
      <c r="P34" s="117">
        <f t="shared" si="12"/>
        <v>0</v>
      </c>
      <c r="Q34" s="117">
        <f t="shared" si="12"/>
        <v>0</v>
      </c>
      <c r="R34" s="117">
        <f t="shared" si="12"/>
        <v>0</v>
      </c>
      <c r="S34" s="117">
        <f t="shared" si="12"/>
        <v>0</v>
      </c>
      <c r="T34" s="117">
        <f t="shared" si="12"/>
        <v>400</v>
      </c>
      <c r="U34" s="199"/>
      <c r="V34" s="199"/>
      <c r="W34" s="199"/>
    </row>
    <row r="35" spans="1:23" x14ac:dyDescent="0.25">
      <c r="A35" s="118">
        <v>4</v>
      </c>
      <c r="B35" s="100" t="s">
        <v>158</v>
      </c>
      <c r="C35" s="105"/>
      <c r="D35" s="110"/>
      <c r="E35" s="110"/>
      <c r="F35" s="110"/>
      <c r="G35" s="110"/>
      <c r="H35" s="110"/>
      <c r="I35" s="120"/>
      <c r="J35" s="110"/>
      <c r="K35" s="110"/>
      <c r="L35" s="110"/>
      <c r="M35" s="120"/>
      <c r="N35" s="110"/>
      <c r="O35" s="120"/>
      <c r="P35" s="110"/>
      <c r="Q35" s="111"/>
      <c r="R35" s="110"/>
      <c r="S35" s="120"/>
      <c r="T35" s="110"/>
      <c r="U35" s="28"/>
      <c r="V35" s="28"/>
      <c r="W35" s="28"/>
    </row>
    <row r="36" spans="1:23" ht="25.5" x14ac:dyDescent="0.25">
      <c r="A36" s="98" t="s">
        <v>54</v>
      </c>
      <c r="B36" s="99" t="s">
        <v>246</v>
      </c>
      <c r="C36" s="105"/>
      <c r="D36" s="110"/>
      <c r="E36" s="110"/>
      <c r="F36" s="110"/>
      <c r="G36" s="110"/>
      <c r="H36" s="110"/>
      <c r="I36" s="120"/>
      <c r="J36" s="110"/>
      <c r="K36" s="110"/>
      <c r="L36" s="110"/>
      <c r="M36" s="120"/>
      <c r="N36" s="110"/>
      <c r="O36" s="120"/>
      <c r="P36" s="110"/>
      <c r="Q36" s="111"/>
      <c r="R36" s="110"/>
      <c r="S36" s="120"/>
      <c r="T36" s="110"/>
      <c r="U36" s="28"/>
      <c r="V36" s="28"/>
      <c r="W36" s="28"/>
    </row>
    <row r="37" spans="1:23" ht="36.75" customHeight="1" x14ac:dyDescent="0.25">
      <c r="A37" s="98" t="s">
        <v>55</v>
      </c>
      <c r="B37" s="99" t="s">
        <v>247</v>
      </c>
      <c r="C37" s="105"/>
      <c r="D37" s="110"/>
      <c r="E37" s="110"/>
      <c r="F37" s="110"/>
      <c r="G37" s="110"/>
      <c r="H37" s="110"/>
      <c r="I37" s="120"/>
      <c r="J37" s="110"/>
      <c r="K37" s="110"/>
      <c r="L37" s="110"/>
      <c r="M37" s="120"/>
      <c r="N37" s="110"/>
      <c r="O37" s="120"/>
      <c r="P37" s="110"/>
      <c r="Q37" s="111"/>
      <c r="R37" s="110"/>
      <c r="S37" s="120"/>
      <c r="T37" s="110"/>
      <c r="U37" s="28"/>
      <c r="V37" s="28"/>
      <c r="W37" s="28"/>
    </row>
    <row r="38" spans="1:23" x14ac:dyDescent="0.25">
      <c r="A38" s="98" t="s">
        <v>56</v>
      </c>
      <c r="B38" s="99" t="s">
        <v>248</v>
      </c>
      <c r="C38" s="105"/>
      <c r="D38" s="110"/>
      <c r="E38" s="110"/>
      <c r="F38" s="110"/>
      <c r="G38" s="110"/>
      <c r="H38" s="110"/>
      <c r="I38" s="120"/>
      <c r="J38" s="110"/>
      <c r="K38" s="110"/>
      <c r="L38" s="110"/>
      <c r="M38" s="120"/>
      <c r="N38" s="110"/>
      <c r="O38" s="120"/>
      <c r="P38" s="110"/>
      <c r="Q38" s="111"/>
      <c r="R38" s="110"/>
      <c r="S38" s="120"/>
      <c r="T38" s="110"/>
      <c r="U38" s="28"/>
      <c r="V38" s="28"/>
      <c r="W38" s="28"/>
    </row>
    <row r="39" spans="1:23" ht="63" customHeight="1" x14ac:dyDescent="0.25">
      <c r="A39" s="98" t="s">
        <v>57</v>
      </c>
      <c r="B39" s="99" t="s">
        <v>249</v>
      </c>
      <c r="C39" s="105"/>
      <c r="D39" s="110"/>
      <c r="E39" s="110"/>
      <c r="F39" s="110"/>
      <c r="G39" s="110"/>
      <c r="H39" s="110"/>
      <c r="I39" s="120"/>
      <c r="J39" s="110"/>
      <c r="K39" s="110"/>
      <c r="L39" s="110"/>
      <c r="M39" s="120"/>
      <c r="N39" s="110"/>
      <c r="O39" s="120"/>
      <c r="P39" s="110"/>
      <c r="Q39" s="111"/>
      <c r="R39" s="110"/>
      <c r="S39" s="120"/>
      <c r="T39" s="110"/>
      <c r="U39" s="28"/>
      <c r="V39" s="28"/>
      <c r="W39" s="28"/>
    </row>
    <row r="40" spans="1:23" ht="63.75" customHeight="1" x14ac:dyDescent="0.25">
      <c r="A40" s="98" t="s">
        <v>258</v>
      </c>
      <c r="B40" s="99" t="s">
        <v>250</v>
      </c>
      <c r="C40" s="105"/>
      <c r="D40" s="110"/>
      <c r="E40" s="110"/>
      <c r="F40" s="110"/>
      <c r="G40" s="110"/>
      <c r="H40" s="110"/>
      <c r="I40" s="120"/>
      <c r="J40" s="110"/>
      <c r="K40" s="110"/>
      <c r="L40" s="110"/>
      <c r="M40" s="120"/>
      <c r="N40" s="110"/>
      <c r="O40" s="120"/>
      <c r="P40" s="110"/>
      <c r="Q40" s="111"/>
      <c r="R40" s="110"/>
      <c r="S40" s="120"/>
      <c r="T40" s="110"/>
      <c r="U40" s="28"/>
      <c r="V40" s="28"/>
      <c r="W40" s="28"/>
    </row>
    <row r="41" spans="1:23" ht="27.75" customHeight="1" x14ac:dyDescent="0.25">
      <c r="A41" s="98" t="s">
        <v>65</v>
      </c>
      <c r="B41" s="99" t="s">
        <v>251</v>
      </c>
      <c r="C41" s="105"/>
      <c r="D41" s="110">
        <v>1</v>
      </c>
      <c r="E41" s="110">
        <v>923388</v>
      </c>
      <c r="F41" s="110">
        <v>0</v>
      </c>
      <c r="G41" s="110">
        <v>0</v>
      </c>
      <c r="H41" s="179">
        <f>E41</f>
        <v>923388</v>
      </c>
      <c r="I41" s="120">
        <f t="shared" ref="I41" si="13">H41/243089931*100</f>
        <v>0.37985448274284961</v>
      </c>
      <c r="J41" s="179">
        <f>H41</f>
        <v>923388</v>
      </c>
      <c r="K41" s="110">
        <v>0</v>
      </c>
      <c r="L41" s="179">
        <f>J41</f>
        <v>923388</v>
      </c>
      <c r="M41" s="120">
        <f t="shared" ref="M41" si="14">L41/243089931*100</f>
        <v>0.37985448274284961</v>
      </c>
      <c r="N41" s="110">
        <v>0</v>
      </c>
      <c r="O41" s="120">
        <f t="shared" ref="O41" si="15">L41/243089931*100</f>
        <v>0.37985448274284961</v>
      </c>
      <c r="P41" s="110">
        <v>0</v>
      </c>
      <c r="Q41" s="111">
        <v>0</v>
      </c>
      <c r="R41" s="110">
        <v>0</v>
      </c>
      <c r="S41" s="120">
        <v>0</v>
      </c>
      <c r="T41" s="179">
        <v>923388</v>
      </c>
      <c r="U41" s="28"/>
      <c r="V41" s="28"/>
      <c r="W41" s="28"/>
    </row>
    <row r="42" spans="1:23" ht="36.75" customHeight="1" x14ac:dyDescent="0.25">
      <c r="A42" s="98" t="s">
        <v>66</v>
      </c>
      <c r="B42" s="99" t="s">
        <v>252</v>
      </c>
      <c r="C42" s="105"/>
      <c r="D42" s="105">
        <v>55102</v>
      </c>
      <c r="E42" s="179">
        <v>16084912</v>
      </c>
      <c r="F42" s="110">
        <v>0</v>
      </c>
      <c r="G42" s="110">
        <v>0</v>
      </c>
      <c r="H42" s="179">
        <f>E42</f>
        <v>16084912</v>
      </c>
      <c r="I42" s="120">
        <f t="shared" ref="I42:I47" si="16">H42/243089931*100</f>
        <v>6.6168565410469435</v>
      </c>
      <c r="J42" s="179">
        <f>H42</f>
        <v>16084912</v>
      </c>
      <c r="K42" s="110">
        <v>0</v>
      </c>
      <c r="L42" s="179">
        <f>J42</f>
        <v>16084912</v>
      </c>
      <c r="M42" s="120">
        <f t="shared" ref="M42:M47" si="17">L42/243089931*100</f>
        <v>6.6168565410469435</v>
      </c>
      <c r="N42" s="110">
        <v>0</v>
      </c>
      <c r="O42" s="120">
        <f t="shared" ref="O42:O49" si="18">L42/243089931*100</f>
        <v>6.6168565410469435</v>
      </c>
      <c r="P42" s="110">
        <v>0</v>
      </c>
      <c r="Q42" s="111">
        <v>0</v>
      </c>
      <c r="R42" s="110">
        <v>0</v>
      </c>
      <c r="S42" s="120">
        <v>0</v>
      </c>
      <c r="T42" s="179">
        <v>13965121</v>
      </c>
      <c r="U42" s="28"/>
      <c r="V42" s="28"/>
      <c r="W42" s="28"/>
    </row>
    <row r="43" spans="1:23" ht="39.75" customHeight="1" x14ac:dyDescent="0.25">
      <c r="A43" s="98" t="s">
        <v>67</v>
      </c>
      <c r="B43" s="99" t="s">
        <v>253</v>
      </c>
      <c r="C43" s="105"/>
      <c r="D43" s="105">
        <v>30</v>
      </c>
      <c r="E43" s="179">
        <v>34031303</v>
      </c>
      <c r="F43" s="110">
        <v>0</v>
      </c>
      <c r="G43" s="110">
        <v>0</v>
      </c>
      <c r="H43" s="179">
        <f>E43</f>
        <v>34031303</v>
      </c>
      <c r="I43" s="120">
        <f t="shared" si="16"/>
        <v>13.999470426440658</v>
      </c>
      <c r="J43" s="179">
        <f>H43</f>
        <v>34031303</v>
      </c>
      <c r="K43" s="110">
        <v>0</v>
      </c>
      <c r="L43" s="179">
        <f>J43</f>
        <v>34031303</v>
      </c>
      <c r="M43" s="120">
        <f t="shared" si="17"/>
        <v>13.999470426440658</v>
      </c>
      <c r="N43" s="110">
        <v>0</v>
      </c>
      <c r="O43" s="120">
        <f t="shared" si="18"/>
        <v>13.999470426440658</v>
      </c>
      <c r="P43" s="110">
        <v>0</v>
      </c>
      <c r="Q43" s="111">
        <v>0</v>
      </c>
      <c r="R43" s="110">
        <v>0</v>
      </c>
      <c r="S43" s="120">
        <v>0</v>
      </c>
      <c r="T43" s="179">
        <v>34031303</v>
      </c>
      <c r="U43" s="28"/>
      <c r="V43" s="28"/>
      <c r="W43" s="28"/>
    </row>
    <row r="44" spans="1:23" x14ac:dyDescent="0.25">
      <c r="A44" s="98"/>
      <c r="B44" s="152" t="s">
        <v>222</v>
      </c>
      <c r="C44" s="152" t="s">
        <v>223</v>
      </c>
      <c r="D44" s="102"/>
      <c r="E44" s="102">
        <v>3494340</v>
      </c>
      <c r="F44" s="102">
        <v>0</v>
      </c>
      <c r="G44" s="102">
        <v>0</v>
      </c>
      <c r="H44" s="102">
        <f>E44</f>
        <v>3494340</v>
      </c>
      <c r="I44" s="121">
        <f t="shared" si="16"/>
        <v>1.4374680126097037</v>
      </c>
      <c r="J44" s="102">
        <f>H44</f>
        <v>3494340</v>
      </c>
      <c r="K44" s="102">
        <v>0</v>
      </c>
      <c r="L44" s="102">
        <f>J44</f>
        <v>3494340</v>
      </c>
      <c r="M44" s="121">
        <f t="shared" si="17"/>
        <v>1.4374680126097037</v>
      </c>
      <c r="N44" s="103">
        <v>0</v>
      </c>
      <c r="O44" s="121">
        <f t="shared" ref="O44" si="19">L44/243089931*100</f>
        <v>1.4374680126097037</v>
      </c>
      <c r="P44" s="102">
        <v>0</v>
      </c>
      <c r="Q44" s="104">
        <v>0</v>
      </c>
      <c r="R44" s="102">
        <v>0</v>
      </c>
      <c r="S44" s="121">
        <v>0</v>
      </c>
      <c r="T44" s="102">
        <v>3494340</v>
      </c>
      <c r="U44" s="28"/>
      <c r="V44" s="28"/>
      <c r="W44" s="28"/>
    </row>
    <row r="45" spans="1:23" x14ac:dyDescent="0.25">
      <c r="A45" s="98"/>
      <c r="B45" s="99" t="s">
        <v>178</v>
      </c>
      <c r="C45" s="101" t="s">
        <v>171</v>
      </c>
      <c r="D45" s="102"/>
      <c r="E45" s="102">
        <v>6000000</v>
      </c>
      <c r="F45" s="102">
        <v>0</v>
      </c>
      <c r="G45" s="102">
        <v>0</v>
      </c>
      <c r="H45" s="102">
        <v>6000000</v>
      </c>
      <c r="I45" s="121">
        <f t="shared" si="16"/>
        <v>2.4682223468976181</v>
      </c>
      <c r="J45" s="102">
        <v>6000000</v>
      </c>
      <c r="K45" s="102">
        <v>0</v>
      </c>
      <c r="L45" s="102">
        <v>6000000</v>
      </c>
      <c r="M45" s="121">
        <f t="shared" si="17"/>
        <v>2.4682223468976181</v>
      </c>
      <c r="N45" s="103">
        <v>0</v>
      </c>
      <c r="O45" s="121">
        <f t="shared" si="18"/>
        <v>2.4682223468976181</v>
      </c>
      <c r="P45" s="102">
        <v>0</v>
      </c>
      <c r="Q45" s="104">
        <v>0</v>
      </c>
      <c r="R45" s="102">
        <v>0</v>
      </c>
      <c r="S45" s="121">
        <v>0</v>
      </c>
      <c r="T45" s="102">
        <v>6000000</v>
      </c>
      <c r="U45" s="28"/>
      <c r="V45" s="28"/>
      <c r="W45" s="28"/>
    </row>
    <row r="46" spans="1:23" x14ac:dyDescent="0.25">
      <c r="A46" s="98"/>
      <c r="B46" s="99" t="s">
        <v>159</v>
      </c>
      <c r="C46" s="101" t="s">
        <v>172</v>
      </c>
      <c r="D46" s="102"/>
      <c r="E46" s="102">
        <v>3363183</v>
      </c>
      <c r="F46" s="102">
        <v>0</v>
      </c>
      <c r="G46" s="102">
        <v>0</v>
      </c>
      <c r="H46" s="102">
        <v>3363183</v>
      </c>
      <c r="I46" s="121">
        <f t="shared" si="16"/>
        <v>1.3835139062176953</v>
      </c>
      <c r="J46" s="102">
        <v>3363183</v>
      </c>
      <c r="K46" s="102">
        <v>0</v>
      </c>
      <c r="L46" s="102">
        <v>3363183</v>
      </c>
      <c r="M46" s="121">
        <f t="shared" si="17"/>
        <v>1.3835139062176953</v>
      </c>
      <c r="N46" s="103">
        <v>0</v>
      </c>
      <c r="O46" s="121">
        <f t="shared" si="18"/>
        <v>1.3835139062176953</v>
      </c>
      <c r="P46" s="102">
        <v>0</v>
      </c>
      <c r="Q46" s="104">
        <v>0</v>
      </c>
      <c r="R46" s="102">
        <v>0</v>
      </c>
      <c r="S46" s="121">
        <v>0</v>
      </c>
      <c r="T46" s="102">
        <v>3363183</v>
      </c>
      <c r="U46" s="28"/>
      <c r="V46" s="28"/>
      <c r="W46" s="28"/>
    </row>
    <row r="47" spans="1:23" ht="15.75" customHeight="1" x14ac:dyDescent="0.25">
      <c r="A47" s="98" t="s">
        <v>69</v>
      </c>
      <c r="B47" s="99" t="s">
        <v>254</v>
      </c>
      <c r="C47" s="181"/>
      <c r="D47" s="102">
        <v>708</v>
      </c>
      <c r="E47" s="102">
        <v>2928208</v>
      </c>
      <c r="F47" s="102">
        <v>0</v>
      </c>
      <c r="G47" s="102">
        <v>0</v>
      </c>
      <c r="H47" s="102">
        <f>E47</f>
        <v>2928208</v>
      </c>
      <c r="I47" s="120">
        <f t="shared" si="16"/>
        <v>1.2045780703273965</v>
      </c>
      <c r="J47" s="102">
        <f>H47</f>
        <v>2928208</v>
      </c>
      <c r="K47" s="102"/>
      <c r="L47" s="102">
        <f>J47</f>
        <v>2928208</v>
      </c>
      <c r="M47" s="120">
        <f t="shared" si="17"/>
        <v>1.2045780703273965</v>
      </c>
      <c r="N47" s="102">
        <v>0</v>
      </c>
      <c r="O47" s="120">
        <f t="shared" si="18"/>
        <v>1.2045780703273965</v>
      </c>
      <c r="P47" s="102">
        <v>0</v>
      </c>
      <c r="Q47" s="104">
        <v>0</v>
      </c>
      <c r="R47" s="102">
        <v>0</v>
      </c>
      <c r="S47" s="121">
        <v>0</v>
      </c>
      <c r="T47" s="102">
        <v>2927160</v>
      </c>
      <c r="U47" s="28"/>
      <c r="V47" s="28"/>
      <c r="W47" s="28"/>
    </row>
    <row r="48" spans="1:23" x14ac:dyDescent="0.25">
      <c r="A48" s="98" t="s">
        <v>236</v>
      </c>
      <c r="B48" s="99" t="s">
        <v>255</v>
      </c>
      <c r="C48" s="105"/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21">
        <f t="shared" ref="I48:I50" si="20">H48/243089931*100</f>
        <v>0</v>
      </c>
      <c r="J48" s="110">
        <v>0</v>
      </c>
      <c r="K48" s="110">
        <v>0</v>
      </c>
      <c r="L48" s="110">
        <v>0</v>
      </c>
      <c r="M48" s="121">
        <f t="shared" ref="M48:M50" si="21">L48/243089931*100</f>
        <v>0</v>
      </c>
      <c r="N48" s="110">
        <v>0</v>
      </c>
      <c r="O48" s="121">
        <f t="shared" si="18"/>
        <v>0</v>
      </c>
      <c r="P48" s="110">
        <v>0</v>
      </c>
      <c r="Q48" s="111">
        <v>0</v>
      </c>
      <c r="R48" s="110">
        <v>0</v>
      </c>
      <c r="S48" s="120">
        <v>0</v>
      </c>
      <c r="T48" s="110">
        <v>0</v>
      </c>
      <c r="U48" s="28"/>
      <c r="V48" s="28"/>
      <c r="W48" s="28"/>
    </row>
    <row r="49" spans="1:23" x14ac:dyDescent="0.25">
      <c r="A49" s="98" t="s">
        <v>239</v>
      </c>
      <c r="B49" s="99" t="s">
        <v>256</v>
      </c>
      <c r="C49" s="105"/>
      <c r="D49" s="110">
        <v>0</v>
      </c>
      <c r="E49" s="110">
        <v>0</v>
      </c>
      <c r="F49" s="110">
        <v>0</v>
      </c>
      <c r="G49" s="110">
        <v>0</v>
      </c>
      <c r="H49" s="110">
        <v>0</v>
      </c>
      <c r="I49" s="120">
        <f t="shared" si="20"/>
        <v>0</v>
      </c>
      <c r="J49" s="110">
        <v>0</v>
      </c>
      <c r="K49" s="110">
        <v>0</v>
      </c>
      <c r="L49" s="110">
        <v>0</v>
      </c>
      <c r="M49" s="120">
        <f t="shared" si="21"/>
        <v>0</v>
      </c>
      <c r="N49" s="110">
        <v>0</v>
      </c>
      <c r="O49" s="120">
        <f t="shared" si="18"/>
        <v>0</v>
      </c>
      <c r="P49" s="110">
        <v>0</v>
      </c>
      <c r="Q49" s="111">
        <v>0</v>
      </c>
      <c r="R49" s="110">
        <v>0</v>
      </c>
      <c r="S49" s="120">
        <v>0</v>
      </c>
      <c r="T49" s="110">
        <v>0</v>
      </c>
      <c r="U49" s="28"/>
      <c r="V49" s="28"/>
      <c r="W49" s="28"/>
    </row>
    <row r="50" spans="1:23" x14ac:dyDescent="0.25">
      <c r="A50" s="98" t="s">
        <v>259</v>
      </c>
      <c r="B50" s="99" t="s">
        <v>257</v>
      </c>
      <c r="C50" s="105"/>
      <c r="D50" s="110">
        <v>353</v>
      </c>
      <c r="E50" s="110">
        <v>26636009</v>
      </c>
      <c r="F50" s="110">
        <v>0</v>
      </c>
      <c r="G50" s="110">
        <v>0</v>
      </c>
      <c r="H50" s="102">
        <f>E50</f>
        <v>26636009</v>
      </c>
      <c r="I50" s="120">
        <f t="shared" si="20"/>
        <v>10.957265440994346</v>
      </c>
      <c r="J50" s="102">
        <f>H50</f>
        <v>26636009</v>
      </c>
      <c r="K50" s="102"/>
      <c r="L50" s="102">
        <f>J50</f>
        <v>26636009</v>
      </c>
      <c r="M50" s="120">
        <f t="shared" si="21"/>
        <v>10.957265440994346</v>
      </c>
      <c r="N50" s="102">
        <v>0</v>
      </c>
      <c r="O50" s="120">
        <f t="shared" ref="O50" si="22">L50/243089931*100</f>
        <v>10.957265440994346</v>
      </c>
      <c r="P50" s="102">
        <v>0</v>
      </c>
      <c r="Q50" s="104">
        <v>0</v>
      </c>
      <c r="R50" s="110">
        <v>0</v>
      </c>
      <c r="S50" s="182">
        <v>0</v>
      </c>
      <c r="T50" s="110">
        <v>26566705</v>
      </c>
      <c r="U50" s="28"/>
      <c r="V50" s="28"/>
      <c r="W50" s="28"/>
    </row>
    <row r="51" spans="1:23" x14ac:dyDescent="0.25">
      <c r="A51" s="98"/>
      <c r="B51" s="99" t="s">
        <v>179</v>
      </c>
      <c r="C51" s="126" t="s">
        <v>168</v>
      </c>
      <c r="D51" s="140">
        <v>1</v>
      </c>
      <c r="E51" s="140">
        <v>8556444</v>
      </c>
      <c r="F51" s="140">
        <v>0</v>
      </c>
      <c r="G51" s="140">
        <v>0</v>
      </c>
      <c r="H51" s="140">
        <v>8556444</v>
      </c>
      <c r="I51" s="121">
        <f>H51/243089931*100</f>
        <v>3.5198677151296738</v>
      </c>
      <c r="J51" s="140">
        <v>8556444</v>
      </c>
      <c r="K51" s="140">
        <v>0</v>
      </c>
      <c r="L51" s="140">
        <v>8556444</v>
      </c>
      <c r="M51" s="121">
        <f>L51/243089931*100</f>
        <v>3.5198677151296738</v>
      </c>
      <c r="N51" s="140">
        <v>0</v>
      </c>
      <c r="O51" s="121">
        <f>L51/243089931*100</f>
        <v>3.5198677151296738</v>
      </c>
      <c r="P51" s="140">
        <v>0</v>
      </c>
      <c r="Q51" s="141">
        <v>0</v>
      </c>
      <c r="R51" s="140">
        <v>0</v>
      </c>
      <c r="S51" s="142">
        <v>0</v>
      </c>
      <c r="T51" s="153">
        <v>8556444</v>
      </c>
      <c r="U51" s="28"/>
      <c r="V51" s="28"/>
      <c r="W51" s="28"/>
    </row>
    <row r="52" spans="1:23" ht="25.5" x14ac:dyDescent="0.25">
      <c r="A52" s="98"/>
      <c r="B52" s="99" t="s">
        <v>180</v>
      </c>
      <c r="C52" s="126" t="s">
        <v>169</v>
      </c>
      <c r="D52" s="140">
        <v>1</v>
      </c>
      <c r="E52" s="140">
        <v>5158248</v>
      </c>
      <c r="F52" s="140">
        <v>0</v>
      </c>
      <c r="G52" s="140">
        <v>0</v>
      </c>
      <c r="H52" s="140">
        <v>5158248</v>
      </c>
      <c r="I52" s="121">
        <f>H52/243089931*100</f>
        <v>2.1219504974066572</v>
      </c>
      <c r="J52" s="140">
        <v>5158248</v>
      </c>
      <c r="K52" s="140">
        <v>0</v>
      </c>
      <c r="L52" s="140">
        <v>5158248</v>
      </c>
      <c r="M52" s="121">
        <f>L52/243089931*100</f>
        <v>2.1219504974066572</v>
      </c>
      <c r="N52" s="140">
        <v>0</v>
      </c>
      <c r="O52" s="121">
        <f>L52/243089931*100</f>
        <v>2.1219504974066572</v>
      </c>
      <c r="P52" s="140">
        <v>0</v>
      </c>
      <c r="Q52" s="141">
        <v>0</v>
      </c>
      <c r="R52" s="140">
        <v>0</v>
      </c>
      <c r="S52" s="142">
        <v>0</v>
      </c>
      <c r="T52" s="153">
        <v>5158248</v>
      </c>
      <c r="U52" s="28"/>
      <c r="V52" s="28"/>
      <c r="W52" s="28"/>
    </row>
    <row r="53" spans="1:23" ht="25.5" x14ac:dyDescent="0.25">
      <c r="A53" s="98"/>
      <c r="B53" s="99" t="s">
        <v>181</v>
      </c>
      <c r="C53" s="126" t="s">
        <v>170</v>
      </c>
      <c r="D53" s="140">
        <v>1</v>
      </c>
      <c r="E53" s="153">
        <v>5087707</v>
      </c>
      <c r="F53" s="140">
        <v>0</v>
      </c>
      <c r="G53" s="140">
        <v>0</v>
      </c>
      <c r="H53" s="153">
        <v>5087707</v>
      </c>
      <c r="I53" s="121">
        <f>H53/243089931*100</f>
        <v>2.0929320186445732</v>
      </c>
      <c r="J53" s="153">
        <v>5087707</v>
      </c>
      <c r="K53" s="140">
        <v>0</v>
      </c>
      <c r="L53" s="153">
        <v>5087707</v>
      </c>
      <c r="M53" s="121">
        <f>L53/243089931*100</f>
        <v>2.0929320186445732</v>
      </c>
      <c r="N53" s="140">
        <v>0</v>
      </c>
      <c r="O53" s="121">
        <f>L53/243089931*100</f>
        <v>2.0929320186445732</v>
      </c>
      <c r="P53" s="140">
        <v>0</v>
      </c>
      <c r="Q53" s="141">
        <v>0</v>
      </c>
      <c r="R53" s="140">
        <v>0</v>
      </c>
      <c r="S53" s="142">
        <v>0</v>
      </c>
      <c r="T53" s="153">
        <v>5087707</v>
      </c>
      <c r="U53" s="28"/>
      <c r="V53" s="28"/>
      <c r="W53" s="28"/>
    </row>
    <row r="54" spans="1:23" ht="15" customHeight="1" x14ac:dyDescent="0.25">
      <c r="A54" s="98" t="s">
        <v>260</v>
      </c>
      <c r="B54" s="99" t="s">
        <v>127</v>
      </c>
      <c r="C54" s="126"/>
      <c r="D54" s="54">
        <v>781</v>
      </c>
      <c r="E54" s="179">
        <v>18584952</v>
      </c>
      <c r="F54" s="54">
        <v>0</v>
      </c>
      <c r="G54" s="54">
        <v>0</v>
      </c>
      <c r="H54" s="179">
        <f>E54</f>
        <v>18584952</v>
      </c>
      <c r="I54" s="120">
        <f>H54/243089931*100</f>
        <v>7.6452989737365957</v>
      </c>
      <c r="J54" s="179">
        <f>H54</f>
        <v>18584952</v>
      </c>
      <c r="K54" s="54">
        <v>0</v>
      </c>
      <c r="L54" s="179">
        <f>J54</f>
        <v>18584952</v>
      </c>
      <c r="M54" s="120">
        <f>L54/243089931*100</f>
        <v>7.6452989737365957</v>
      </c>
      <c r="N54" s="54">
        <v>0</v>
      </c>
      <c r="O54" s="120">
        <f t="shared" ref="O54:O58" si="23">L54/243089931*100</f>
        <v>7.6452989737365957</v>
      </c>
      <c r="P54" s="54">
        <v>0</v>
      </c>
      <c r="Q54" s="55">
        <v>0</v>
      </c>
      <c r="R54" s="54">
        <v>0</v>
      </c>
      <c r="S54" s="137">
        <v>0</v>
      </c>
      <c r="T54" s="179">
        <v>17544906</v>
      </c>
      <c r="U54" s="28"/>
      <c r="V54" s="28"/>
      <c r="W54" s="28"/>
    </row>
    <row r="55" spans="1:23" x14ac:dyDescent="0.25">
      <c r="A55" s="98"/>
      <c r="B55" s="99" t="s">
        <v>160</v>
      </c>
      <c r="C55" s="126"/>
      <c r="D55" s="105">
        <v>3</v>
      </c>
      <c r="E55" s="179">
        <v>2963</v>
      </c>
      <c r="F55" s="54">
        <v>0</v>
      </c>
      <c r="G55" s="54">
        <v>0</v>
      </c>
      <c r="H55" s="179">
        <f>E55</f>
        <v>2963</v>
      </c>
      <c r="I55" s="120">
        <f>H55/243089931*100</f>
        <v>1.2188904689762736E-3</v>
      </c>
      <c r="J55" s="179">
        <f>H55</f>
        <v>2963</v>
      </c>
      <c r="K55" s="54">
        <v>0</v>
      </c>
      <c r="L55" s="179">
        <f>J55</f>
        <v>2963</v>
      </c>
      <c r="M55" s="120">
        <f>L55/243089931*100</f>
        <v>1.2188904689762736E-3</v>
      </c>
      <c r="N55" s="54">
        <v>0</v>
      </c>
      <c r="O55" s="120">
        <f>L55/243089931*100</f>
        <v>1.2188904689762736E-3</v>
      </c>
      <c r="P55" s="54">
        <v>0</v>
      </c>
      <c r="Q55" s="55">
        <v>0</v>
      </c>
      <c r="R55" s="54">
        <v>0</v>
      </c>
      <c r="S55" s="137">
        <v>0</v>
      </c>
      <c r="T55" s="179">
        <v>2963</v>
      </c>
      <c r="U55" s="28"/>
      <c r="V55" s="28"/>
      <c r="W55" s="28"/>
    </row>
    <row r="56" spans="1:23" x14ac:dyDescent="0.25">
      <c r="A56" s="98"/>
      <c r="B56" s="99" t="s">
        <v>261</v>
      </c>
      <c r="C56" s="126"/>
      <c r="D56" s="105">
        <v>25</v>
      </c>
      <c r="E56" s="179">
        <v>1454167</v>
      </c>
      <c r="F56" s="54">
        <v>0</v>
      </c>
      <c r="G56" s="54">
        <v>0</v>
      </c>
      <c r="H56" s="179">
        <f>E56</f>
        <v>1454167</v>
      </c>
      <c r="I56" s="120">
        <f>H56/243089931*100</f>
        <v>0.59820124758684468</v>
      </c>
      <c r="J56" s="179">
        <f>H56</f>
        <v>1454167</v>
      </c>
      <c r="K56" s="54">
        <v>0</v>
      </c>
      <c r="L56" s="179">
        <f>J56</f>
        <v>1454167</v>
      </c>
      <c r="M56" s="120">
        <f>L56/243089931*100</f>
        <v>0.59820124758684468</v>
      </c>
      <c r="N56" s="54">
        <v>0</v>
      </c>
      <c r="O56" s="120">
        <f>L56/243089931*100</f>
        <v>0.59820124758684468</v>
      </c>
      <c r="P56" s="54">
        <v>0</v>
      </c>
      <c r="Q56" s="55">
        <v>0</v>
      </c>
      <c r="R56" s="54">
        <v>0</v>
      </c>
      <c r="S56" s="137">
        <v>0</v>
      </c>
      <c r="T56" s="179">
        <v>1454167</v>
      </c>
      <c r="U56" s="28"/>
      <c r="V56" s="28"/>
      <c r="W56" s="28"/>
    </row>
    <row r="57" spans="1:23" x14ac:dyDescent="0.25">
      <c r="A57" s="98"/>
      <c r="B57" s="99" t="s">
        <v>161</v>
      </c>
      <c r="C57" s="126"/>
      <c r="D57" s="105">
        <v>690</v>
      </c>
      <c r="E57" s="179">
        <v>14818708</v>
      </c>
      <c r="F57" s="54">
        <v>0</v>
      </c>
      <c r="G57" s="54">
        <v>0</v>
      </c>
      <c r="H57" s="179">
        <f>E57</f>
        <v>14818708</v>
      </c>
      <c r="I57" s="120">
        <f>H57/243089931*100</f>
        <v>6.0959777062917508</v>
      </c>
      <c r="J57" s="179">
        <f>H57</f>
        <v>14818708</v>
      </c>
      <c r="K57" s="54">
        <v>0</v>
      </c>
      <c r="L57" s="179">
        <f>J57</f>
        <v>14818708</v>
      </c>
      <c r="M57" s="120">
        <f>L57/243089931*100</f>
        <v>6.0959777062917508</v>
      </c>
      <c r="N57" s="54">
        <v>0</v>
      </c>
      <c r="O57" s="120">
        <f t="shared" si="23"/>
        <v>6.0959777062917508</v>
      </c>
      <c r="P57" s="54">
        <v>0</v>
      </c>
      <c r="Q57" s="55">
        <v>0</v>
      </c>
      <c r="R57" s="54">
        <v>0</v>
      </c>
      <c r="S57" s="137">
        <v>0</v>
      </c>
      <c r="T57" s="179">
        <v>14818662</v>
      </c>
      <c r="U57" s="28"/>
      <c r="V57" s="28"/>
      <c r="W57" s="28"/>
    </row>
    <row r="58" spans="1:23" x14ac:dyDescent="0.25">
      <c r="A58" s="98"/>
      <c r="B58" s="99" t="s">
        <v>159</v>
      </c>
      <c r="C58" s="126" t="s">
        <v>167</v>
      </c>
      <c r="D58" s="54">
        <v>1</v>
      </c>
      <c r="E58" s="54">
        <v>11119635</v>
      </c>
      <c r="F58" s="54">
        <v>0</v>
      </c>
      <c r="G58" s="54">
        <v>0</v>
      </c>
      <c r="H58" s="54">
        <v>11119635</v>
      </c>
      <c r="I58" s="120">
        <f t="shared" ref="I58" si="24">H58/243089931*100</f>
        <v>4.5742885993908153</v>
      </c>
      <c r="J58" s="54">
        <v>11119635</v>
      </c>
      <c r="K58" s="54">
        <v>0</v>
      </c>
      <c r="L58" s="54">
        <v>11119635</v>
      </c>
      <c r="M58" s="120">
        <f t="shared" ref="M58" si="25">L58/243089931*100</f>
        <v>4.5742885993908153</v>
      </c>
      <c r="N58" s="54">
        <v>0</v>
      </c>
      <c r="O58" s="120">
        <f t="shared" si="23"/>
        <v>4.5742885993908153</v>
      </c>
      <c r="P58" s="54">
        <v>0</v>
      </c>
      <c r="Q58" s="55">
        <v>0</v>
      </c>
      <c r="R58" s="54">
        <v>0</v>
      </c>
      <c r="S58" s="137">
        <v>0</v>
      </c>
      <c r="T58" s="152">
        <v>11119635</v>
      </c>
      <c r="U58" s="28"/>
      <c r="V58" s="28"/>
      <c r="W58" s="28"/>
    </row>
    <row r="59" spans="1:23" x14ac:dyDescent="0.25">
      <c r="A59" s="98"/>
      <c r="B59" s="99" t="s">
        <v>162</v>
      </c>
      <c r="C59" s="126"/>
      <c r="D59" s="105">
        <v>61</v>
      </c>
      <c r="E59" s="179">
        <v>45114</v>
      </c>
      <c r="F59" s="54">
        <v>0</v>
      </c>
      <c r="G59" s="54">
        <v>0</v>
      </c>
      <c r="H59" s="179">
        <f>E59</f>
        <v>45114</v>
      </c>
      <c r="I59" s="120">
        <f t="shared" ref="I59" si="26">H59/243089931*100</f>
        <v>1.8558563826323191E-2</v>
      </c>
      <c r="J59" s="179">
        <f>H59</f>
        <v>45114</v>
      </c>
      <c r="K59" s="54">
        <v>0</v>
      </c>
      <c r="L59" s="179">
        <f>J59</f>
        <v>45114</v>
      </c>
      <c r="M59" s="120">
        <f t="shared" ref="M59" si="27">L59/243089931*100</f>
        <v>1.8558563826323191E-2</v>
      </c>
      <c r="N59" s="54">
        <v>0</v>
      </c>
      <c r="O59" s="120">
        <f t="shared" ref="O59" si="28">L59/243089931*100</f>
        <v>1.8558563826323191E-2</v>
      </c>
      <c r="P59" s="54">
        <v>0</v>
      </c>
      <c r="Q59" s="55">
        <v>0</v>
      </c>
      <c r="R59" s="54">
        <v>0</v>
      </c>
      <c r="S59" s="137">
        <v>0</v>
      </c>
      <c r="T59" s="179">
        <v>45114</v>
      </c>
      <c r="U59" s="28"/>
      <c r="V59" s="28"/>
      <c r="W59" s="28"/>
    </row>
    <row r="60" spans="1:23" s="124" customFormat="1" x14ac:dyDescent="0.25">
      <c r="A60" s="118"/>
      <c r="B60" s="100" t="s">
        <v>262</v>
      </c>
      <c r="C60" s="112"/>
      <c r="D60" s="113">
        <f>D41+D42+D43+D47+D50+D54</f>
        <v>56975</v>
      </c>
      <c r="E60" s="113">
        <f>E41+E42+E43+E47+E50+E54</f>
        <v>99188772</v>
      </c>
      <c r="F60" s="113">
        <f t="shared" ref="F60:T60" si="29">F41+F42+F43+F47+F50+F54</f>
        <v>0</v>
      </c>
      <c r="G60" s="113">
        <f t="shared" si="29"/>
        <v>0</v>
      </c>
      <c r="H60" s="113">
        <f t="shared" si="29"/>
        <v>99188772</v>
      </c>
      <c r="I60" s="180">
        <f t="shared" si="29"/>
        <v>40.803323935288788</v>
      </c>
      <c r="J60" s="113">
        <f t="shared" si="29"/>
        <v>99188772</v>
      </c>
      <c r="K60" s="113">
        <f t="shared" si="29"/>
        <v>0</v>
      </c>
      <c r="L60" s="113">
        <f t="shared" si="29"/>
        <v>99188772</v>
      </c>
      <c r="M60" s="180">
        <f t="shared" si="29"/>
        <v>40.803323935288788</v>
      </c>
      <c r="N60" s="113">
        <f t="shared" si="29"/>
        <v>0</v>
      </c>
      <c r="O60" s="180">
        <f t="shared" si="29"/>
        <v>40.803323935288788</v>
      </c>
      <c r="P60" s="113">
        <f t="shared" si="29"/>
        <v>0</v>
      </c>
      <c r="Q60" s="180">
        <f t="shared" si="29"/>
        <v>0</v>
      </c>
      <c r="R60" s="113">
        <f t="shared" si="29"/>
        <v>0</v>
      </c>
      <c r="S60" s="113">
        <f t="shared" si="29"/>
        <v>0</v>
      </c>
      <c r="T60" s="113">
        <f t="shared" si="29"/>
        <v>95958583</v>
      </c>
      <c r="U60" s="199"/>
      <c r="V60" s="199"/>
      <c r="W60" s="199"/>
    </row>
    <row r="61" spans="1:23" s="124" customFormat="1" ht="28.5" customHeight="1" x14ac:dyDescent="0.25">
      <c r="A61" s="118"/>
      <c r="B61" s="100" t="s">
        <v>164</v>
      </c>
      <c r="C61" s="112"/>
      <c r="D61" s="113">
        <f>D20+D29+D34+D60</f>
        <v>57111</v>
      </c>
      <c r="E61" s="113">
        <f t="shared" ref="E61:S61" si="30">E20+E29+E34+E60</f>
        <v>111250044</v>
      </c>
      <c r="F61" s="113">
        <f t="shared" si="30"/>
        <v>0</v>
      </c>
      <c r="G61" s="113">
        <f t="shared" si="30"/>
        <v>0</v>
      </c>
      <c r="H61" s="113">
        <f t="shared" si="30"/>
        <v>111250044</v>
      </c>
      <c r="I61" s="180">
        <f t="shared" si="30"/>
        <v>45.764974115690542</v>
      </c>
      <c r="J61" s="113">
        <f t="shared" si="30"/>
        <v>111250044</v>
      </c>
      <c r="K61" s="113">
        <f t="shared" si="30"/>
        <v>0</v>
      </c>
      <c r="L61" s="113">
        <f t="shared" si="30"/>
        <v>111250044</v>
      </c>
      <c r="M61" s="180">
        <f t="shared" si="30"/>
        <v>45.764974115690542</v>
      </c>
      <c r="N61" s="113">
        <f t="shared" si="30"/>
        <v>0</v>
      </c>
      <c r="O61" s="180">
        <f t="shared" si="30"/>
        <v>45.764974115690542</v>
      </c>
      <c r="P61" s="113">
        <f t="shared" si="30"/>
        <v>0</v>
      </c>
      <c r="Q61" s="113">
        <f t="shared" si="30"/>
        <v>0</v>
      </c>
      <c r="R61" s="113">
        <f t="shared" si="30"/>
        <v>0</v>
      </c>
      <c r="S61" s="113">
        <f t="shared" si="30"/>
        <v>0</v>
      </c>
      <c r="T61" s="113">
        <f>T20+T29+T34+T60</f>
        <v>108010393</v>
      </c>
      <c r="U61" s="199"/>
      <c r="V61" s="199"/>
      <c r="W61" s="199"/>
    </row>
    <row r="63" spans="1:23" ht="17.25" customHeight="1" x14ac:dyDescent="0.25">
      <c r="B63" s="210" t="s">
        <v>265</v>
      </c>
      <c r="C63" s="210"/>
      <c r="D63" s="210"/>
      <c r="E63" s="210"/>
      <c r="F63" s="210"/>
    </row>
    <row r="64" spans="1:23" ht="17.25" customHeight="1" x14ac:dyDescent="0.25">
      <c r="B64" s="210" t="s">
        <v>266</v>
      </c>
      <c r="C64" s="210"/>
      <c r="D64" s="210"/>
      <c r="E64" s="210"/>
      <c r="F64" s="210"/>
    </row>
  </sheetData>
  <sheetProtection formatCells="0" formatColumns="0" formatRows="0" insertColumns="0" insertRows="0" insertHyperlinks="0" deleteColumns="0" deleteRows="0" sort="0" autoFilter="0" pivotTables="0"/>
  <mergeCells count="29">
    <mergeCell ref="B63:F63"/>
    <mergeCell ref="B64:F64"/>
    <mergeCell ref="U5:W5"/>
    <mergeCell ref="U6:W6"/>
    <mergeCell ref="A1:W1"/>
    <mergeCell ref="A2:W2"/>
    <mergeCell ref="A3:W3"/>
    <mergeCell ref="A4:W4"/>
    <mergeCell ref="O5:O7"/>
    <mergeCell ref="P5:Q5"/>
    <mergeCell ref="R5:S5"/>
    <mergeCell ref="T5:T7"/>
    <mergeCell ref="J6:L6"/>
    <mergeCell ref="M6:M7"/>
    <mergeCell ref="P6:P7"/>
    <mergeCell ref="Q6:Q7"/>
    <mergeCell ref="R6:R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</mergeCells>
  <dataValidations count="3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">
      <formula1>0</formula1>
    </dataValidation>
    <dataValidation type="whole" operator="greaterThanOrEqual" allowBlank="1" showInputMessage="1" showErrorMessage="1" sqref="F9:G9 K9">
      <formula1>0</formula1>
    </dataValidation>
  </dataValidations>
  <hyperlinks>
    <hyperlink ref="B37" location="'Directors and their relatives'!A1" display="Directors and their relatives (excluding independent directors and nominee directors)"/>
    <hyperlink ref="B38" location="'Key Managerial Personnel'!F12" display="Key Managerial Personnel"/>
    <hyperlink ref="B39" location="'Relatives of promoters'!F12" display="Relatives of promoters (other than ‘immediate relatives’ of promoters disclosed under ‘Promoter and Promoter Group’ category)"/>
    <hyperlink ref="B40" location="'Trusts where any person'!F12" display="Trusts where any person belonging to 'Promoter and Promoter Group' category is 'trustee', 'beneficiary', or 'author of the trust'"/>
    <hyperlink ref="B41" location="'Investor Education'!F12" display="Investor Education and Protection Fund (IEPF)"/>
    <hyperlink ref="B63" location="PAC_Public!F12" display="Details of the shareholders acting as persons in Concert for Public"/>
    <hyperlink ref="B64" location="Unclaimed_Public!A1" display="Details of Shares which remain unclaimed for Public"/>
  </hyperlink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workbookViewId="0">
      <selection sqref="A1:T1"/>
    </sheetView>
  </sheetViews>
  <sheetFormatPr defaultRowHeight="15" x14ac:dyDescent="0.25"/>
  <cols>
    <col min="1" max="1" width="2.7109375" customWidth="1"/>
    <col min="2" max="2" width="24.855468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168" t="s">
        <v>72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70"/>
    </row>
    <row r="2" spans="1:20" x14ac:dyDescent="0.25">
      <c r="A2" s="171" t="s">
        <v>50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3"/>
    </row>
    <row r="3" spans="1:20" x14ac:dyDescent="0.25">
      <c r="A3" s="171" t="s">
        <v>229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3"/>
    </row>
    <row r="4" spans="1:20" x14ac:dyDescent="0.25">
      <c r="A4" s="171" t="s">
        <v>51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3"/>
    </row>
    <row r="5" spans="1:20" x14ac:dyDescent="0.25">
      <c r="A5" s="174"/>
      <c r="B5" s="175" t="s">
        <v>73</v>
      </c>
      <c r="C5" s="175" t="s">
        <v>74</v>
      </c>
      <c r="D5" s="175" t="s">
        <v>75</v>
      </c>
      <c r="E5" s="175" t="s">
        <v>4</v>
      </c>
      <c r="F5" s="175" t="s">
        <v>76</v>
      </c>
      <c r="G5" s="175" t="s">
        <v>77</v>
      </c>
      <c r="H5" s="175" t="s">
        <v>78</v>
      </c>
      <c r="I5" s="177" t="s">
        <v>79</v>
      </c>
      <c r="J5" s="175" t="s">
        <v>52</v>
      </c>
      <c r="K5" s="175"/>
      <c r="L5" s="175"/>
      <c r="M5" s="175"/>
      <c r="N5" s="175" t="s">
        <v>80</v>
      </c>
      <c r="O5" s="177" t="s">
        <v>81</v>
      </c>
      <c r="P5" s="175" t="s">
        <v>14</v>
      </c>
      <c r="Q5" s="175"/>
      <c r="R5" s="175" t="s">
        <v>15</v>
      </c>
      <c r="S5" s="175"/>
      <c r="T5" s="178" t="s">
        <v>82</v>
      </c>
    </row>
    <row r="6" spans="1:20" x14ac:dyDescent="0.25">
      <c r="A6" s="174"/>
      <c r="B6" s="176"/>
      <c r="C6" s="175"/>
      <c r="D6" s="175"/>
      <c r="E6" s="175"/>
      <c r="F6" s="175"/>
      <c r="G6" s="175"/>
      <c r="H6" s="175"/>
      <c r="I6" s="177"/>
      <c r="J6" s="175" t="s">
        <v>83</v>
      </c>
      <c r="K6" s="175"/>
      <c r="L6" s="175"/>
      <c r="M6" s="177" t="s">
        <v>84</v>
      </c>
      <c r="N6" s="175"/>
      <c r="O6" s="177"/>
      <c r="P6" s="175" t="s">
        <v>85</v>
      </c>
      <c r="Q6" s="177" t="s">
        <v>23</v>
      </c>
      <c r="R6" s="175" t="s">
        <v>165</v>
      </c>
      <c r="S6" s="177" t="s">
        <v>153</v>
      </c>
      <c r="T6" s="178"/>
    </row>
    <row r="7" spans="1:20" ht="75" customHeight="1" x14ac:dyDescent="0.25">
      <c r="A7" s="174"/>
      <c r="B7" s="176"/>
      <c r="C7" s="175"/>
      <c r="D7" s="175"/>
      <c r="E7" s="175"/>
      <c r="F7" s="175"/>
      <c r="G7" s="175"/>
      <c r="H7" s="175"/>
      <c r="I7" s="177"/>
      <c r="J7" s="14" t="s">
        <v>87</v>
      </c>
      <c r="K7" s="14" t="s">
        <v>88</v>
      </c>
      <c r="L7" s="14" t="s">
        <v>21</v>
      </c>
      <c r="M7" s="177"/>
      <c r="N7" s="175"/>
      <c r="O7" s="177"/>
      <c r="P7" s="175"/>
      <c r="Q7" s="177"/>
      <c r="R7" s="175"/>
      <c r="S7" s="177"/>
      <c r="T7" s="178"/>
    </row>
    <row r="8" spans="1:20" ht="23.25" x14ac:dyDescent="0.25">
      <c r="A8" s="16">
        <v>1</v>
      </c>
      <c r="B8" s="13" t="s">
        <v>263</v>
      </c>
      <c r="C8" s="13"/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8">
        <v>0</v>
      </c>
    </row>
    <row r="9" spans="1:20" ht="45.75" x14ac:dyDescent="0.25">
      <c r="A9" s="16">
        <v>2</v>
      </c>
      <c r="B9" s="13" t="s">
        <v>264</v>
      </c>
      <c r="C9" s="13"/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8">
        <v>0</v>
      </c>
    </row>
    <row r="10" spans="1:20" s="15" customFormat="1" ht="24" thickBot="1" x14ac:dyDescent="0.3">
      <c r="A10" s="26"/>
      <c r="B10" s="27" t="s">
        <v>166</v>
      </c>
      <c r="C10" s="27"/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20">
        <v>0</v>
      </c>
    </row>
    <row r="13" spans="1:20" ht="15" customHeight="1" x14ac:dyDescent="0.25">
      <c r="B13" s="189" t="s">
        <v>267</v>
      </c>
      <c r="C13" s="189"/>
      <c r="D13" s="189"/>
      <c r="E13" s="189"/>
      <c r="F13" s="189"/>
      <c r="G13" s="189"/>
      <c r="H13" s="189"/>
      <c r="I13" s="189"/>
    </row>
    <row r="14" spans="1:20" ht="15.75" customHeight="1" x14ac:dyDescent="0.25">
      <c r="B14" s="183" t="s">
        <v>268</v>
      </c>
      <c r="C14" s="183"/>
      <c r="D14" s="183"/>
      <c r="E14" s="183" t="s">
        <v>269</v>
      </c>
      <c r="F14" s="183"/>
      <c r="G14" s="187" t="s">
        <v>270</v>
      </c>
      <c r="H14" s="187"/>
      <c r="I14" s="187"/>
    </row>
    <row r="15" spans="1:20" ht="15" customHeight="1" x14ac:dyDescent="0.25">
      <c r="B15" s="184" t="s">
        <v>271</v>
      </c>
      <c r="C15" s="184"/>
      <c r="D15" s="184"/>
      <c r="E15" s="185"/>
      <c r="F15" s="185"/>
      <c r="G15" s="186"/>
      <c r="H15" s="186"/>
      <c r="I15" s="186"/>
    </row>
    <row r="16" spans="1:20" ht="15" customHeight="1" x14ac:dyDescent="0.25">
      <c r="B16" s="184" t="s">
        <v>272</v>
      </c>
      <c r="C16" s="184"/>
      <c r="D16" s="184"/>
      <c r="E16" s="185"/>
      <c r="F16" s="185"/>
      <c r="G16" s="186"/>
      <c r="H16" s="186"/>
      <c r="I16" s="186"/>
    </row>
    <row r="17" spans="2:9" ht="15" customHeight="1" x14ac:dyDescent="0.25">
      <c r="B17" s="184" t="s">
        <v>273</v>
      </c>
      <c r="C17" s="184"/>
      <c r="D17" s="184"/>
      <c r="E17" s="185"/>
      <c r="F17" s="185"/>
      <c r="G17" s="186"/>
      <c r="H17" s="186"/>
      <c r="I17" s="186"/>
    </row>
    <row r="18" spans="2:9" ht="15" customHeight="1" x14ac:dyDescent="0.25">
      <c r="B18" s="184" t="s">
        <v>274</v>
      </c>
      <c r="C18" s="184"/>
      <c r="D18" s="184"/>
      <c r="E18" s="185"/>
      <c r="F18" s="185"/>
      <c r="G18" s="186"/>
      <c r="H18" s="186"/>
      <c r="I18" s="186"/>
    </row>
    <row r="19" spans="2:9" ht="15" customHeight="1" x14ac:dyDescent="0.25">
      <c r="B19" s="184" t="s">
        <v>275</v>
      </c>
      <c r="C19" s="184"/>
      <c r="D19" s="184"/>
      <c r="E19" s="185"/>
      <c r="F19" s="185"/>
      <c r="G19" s="186"/>
      <c r="H19" s="186"/>
      <c r="I19" s="186"/>
    </row>
    <row r="20" spans="2:9" ht="15" customHeight="1" x14ac:dyDescent="0.25">
      <c r="B20" s="190" t="s">
        <v>276</v>
      </c>
      <c r="C20" s="190"/>
      <c r="D20" s="190"/>
      <c r="E20" s="190"/>
      <c r="F20" s="190"/>
      <c r="G20" s="190"/>
      <c r="H20" s="190"/>
      <c r="I20" s="190"/>
    </row>
    <row r="21" spans="2:9" ht="15" customHeight="1" x14ac:dyDescent="0.25">
      <c r="B21" s="190"/>
      <c r="C21" s="190"/>
      <c r="D21" s="190"/>
      <c r="E21" s="190"/>
      <c r="F21" s="190"/>
      <c r="G21" s="190"/>
      <c r="H21" s="190"/>
      <c r="I21" s="190"/>
    </row>
    <row r="22" spans="2:9" x14ac:dyDescent="0.25">
      <c r="B22" s="190"/>
      <c r="C22" s="190"/>
      <c r="D22" s="190"/>
      <c r="E22" s="190"/>
      <c r="F22" s="190"/>
      <c r="G22" s="190"/>
      <c r="H22" s="190"/>
      <c r="I22" s="190"/>
    </row>
    <row r="23" spans="2:9" x14ac:dyDescent="0.25">
      <c r="B23" s="190"/>
      <c r="C23" s="190"/>
      <c r="D23" s="190"/>
      <c r="E23" s="190"/>
      <c r="F23" s="190"/>
      <c r="G23" s="190"/>
      <c r="H23" s="190"/>
      <c r="I23" s="190"/>
    </row>
    <row r="24" spans="2:9" x14ac:dyDescent="0.25">
      <c r="B24" s="190"/>
      <c r="C24" s="190"/>
      <c r="D24" s="190"/>
      <c r="E24" s="190"/>
      <c r="F24" s="190"/>
      <c r="G24" s="190"/>
      <c r="H24" s="190"/>
      <c r="I24" s="190"/>
    </row>
    <row r="25" spans="2:9" x14ac:dyDescent="0.25">
      <c r="B25" s="190"/>
      <c r="C25" s="190"/>
      <c r="D25" s="190"/>
      <c r="E25" s="190"/>
      <c r="F25" s="190"/>
      <c r="G25" s="190"/>
      <c r="H25" s="190"/>
      <c r="I25" s="190"/>
    </row>
    <row r="26" spans="2:9" x14ac:dyDescent="0.25">
      <c r="B26" s="190"/>
      <c r="C26" s="190"/>
      <c r="D26" s="190"/>
      <c r="E26" s="190"/>
      <c r="F26" s="190"/>
      <c r="G26" s="190"/>
      <c r="H26" s="190"/>
      <c r="I26" s="190"/>
    </row>
    <row r="27" spans="2:9" x14ac:dyDescent="0.25">
      <c r="B27" s="188"/>
      <c r="C27" s="188"/>
      <c r="D27" s="188"/>
      <c r="E27" s="188"/>
      <c r="F27" s="188"/>
      <c r="G27" s="188"/>
      <c r="H27" s="188"/>
      <c r="I27" s="188"/>
    </row>
    <row r="28" spans="2:9" x14ac:dyDescent="0.25">
      <c r="B28" s="188"/>
      <c r="C28" s="188"/>
      <c r="D28" s="188"/>
      <c r="E28" s="188"/>
      <c r="F28" s="188"/>
      <c r="G28" s="188"/>
      <c r="H28" s="188"/>
      <c r="I28" s="188"/>
    </row>
    <row r="29" spans="2:9" x14ac:dyDescent="0.25">
      <c r="B29" s="188"/>
      <c r="C29" s="188"/>
      <c r="D29" s="188"/>
      <c r="E29" s="188"/>
      <c r="F29" s="188"/>
      <c r="G29" s="188"/>
      <c r="H29" s="188"/>
      <c r="I29" s="18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5">
    <mergeCell ref="B13:I13"/>
    <mergeCell ref="B20:I26"/>
    <mergeCell ref="E16:F16"/>
    <mergeCell ref="E17:F17"/>
    <mergeCell ref="E18:F18"/>
    <mergeCell ref="E19:F19"/>
    <mergeCell ref="G14:I14"/>
    <mergeCell ref="G15:I15"/>
    <mergeCell ref="G16:I16"/>
    <mergeCell ref="G17:I17"/>
    <mergeCell ref="G18:I18"/>
    <mergeCell ref="G19:I19"/>
    <mergeCell ref="B14:D14"/>
    <mergeCell ref="B15:D15"/>
    <mergeCell ref="B16:D16"/>
    <mergeCell ref="B17:D17"/>
    <mergeCell ref="B18:D18"/>
    <mergeCell ref="B19:D19"/>
    <mergeCell ref="E14:F14"/>
    <mergeCell ref="E15:F15"/>
    <mergeCell ref="R5:S5"/>
    <mergeCell ref="T5:T7"/>
    <mergeCell ref="J6:L6"/>
    <mergeCell ref="M6:M7"/>
    <mergeCell ref="P6:P7"/>
    <mergeCell ref="Q6:Q7"/>
    <mergeCell ref="R6:R7"/>
    <mergeCell ref="S6:S7"/>
    <mergeCell ref="O5:O7"/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</mergeCells>
  <pageMargins left="0.25" right="0.25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Preeti Deshwal</cp:lastModifiedBy>
  <cp:lastPrinted>2022-01-18T05:33:50Z</cp:lastPrinted>
  <dcterms:created xsi:type="dcterms:W3CDTF">2019-01-25T19:19:24Z</dcterms:created>
  <dcterms:modified xsi:type="dcterms:W3CDTF">2022-10-21T09:54:55Z</dcterms:modified>
  <cp:contentStatus/>
</cp:coreProperties>
</file>