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eti.deshwal\Desktop\AIS\Shareholding Pattern\31.03.2021\"/>
    </mc:Choice>
  </mc:AlternateContent>
  <workbookProtection lockStructure="1"/>
  <bookViews>
    <workbookView xWindow="0" yWindow="0" windowWidth="16815" windowHeight="7755"/>
  </bookViews>
  <sheets>
    <sheet name="Introductory" sheetId="2" r:id="rId1"/>
    <sheet name="Table I" sheetId="1" r:id="rId2"/>
    <sheet name="Table II" sheetId="3" r:id="rId3"/>
    <sheet name="Table III" sheetId="4" r:id="rId4"/>
    <sheet name="Table IV" sheetId="6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6" i="3" l="1"/>
  <c r="M56" i="3"/>
  <c r="I56" i="3"/>
  <c r="Q52" i="3"/>
  <c r="P52" i="3"/>
  <c r="O52" i="3"/>
  <c r="M52" i="3"/>
  <c r="I52" i="3"/>
  <c r="D56" i="3"/>
  <c r="T56" i="3"/>
  <c r="L56" i="3"/>
  <c r="J56" i="3"/>
  <c r="E56" i="3"/>
  <c r="H56" i="3"/>
  <c r="T49" i="3" l="1"/>
  <c r="D49" i="3"/>
  <c r="O49" i="3"/>
  <c r="M49" i="3"/>
  <c r="I49" i="3"/>
  <c r="L49" i="3"/>
  <c r="J49" i="3"/>
  <c r="H49" i="3" l="1"/>
  <c r="E49" i="3"/>
  <c r="T52" i="3"/>
  <c r="S52" i="3"/>
  <c r="R52" i="3"/>
  <c r="N52" i="3"/>
  <c r="L52" i="3"/>
  <c r="K52" i="3"/>
  <c r="J52" i="3"/>
  <c r="H52" i="3"/>
  <c r="E52" i="3"/>
  <c r="J32" i="4" l="1"/>
  <c r="H32" i="4"/>
  <c r="L34" i="4"/>
  <c r="J34" i="4"/>
  <c r="H34" i="4"/>
  <c r="L33" i="4"/>
  <c r="J33" i="4"/>
  <c r="H33" i="4"/>
  <c r="L26" i="4" l="1"/>
  <c r="J26" i="4"/>
  <c r="H26" i="4"/>
  <c r="I26" i="4" s="1"/>
  <c r="O26" i="4"/>
  <c r="M26" i="4"/>
  <c r="L21" i="4"/>
  <c r="J21" i="4"/>
  <c r="H21" i="4"/>
  <c r="L14" i="4"/>
  <c r="J14" i="4"/>
  <c r="H14" i="4"/>
  <c r="T32" i="4" l="1"/>
  <c r="S32" i="4"/>
  <c r="R32" i="4"/>
  <c r="Q32" i="4"/>
  <c r="P32" i="4"/>
  <c r="N32" i="4"/>
  <c r="K32" i="4"/>
  <c r="G32" i="4"/>
  <c r="F32" i="4"/>
  <c r="H40" i="4" l="1"/>
  <c r="J40" i="4" s="1"/>
  <c r="L40" i="4" s="1"/>
  <c r="H39" i="4"/>
  <c r="J39" i="4" s="1"/>
  <c r="L39" i="4" s="1"/>
  <c r="H37" i="4"/>
  <c r="J37" i="4" s="1"/>
  <c r="L37" i="4" s="1"/>
  <c r="H36" i="4"/>
  <c r="J36" i="4" s="1"/>
  <c r="L36" i="4" s="1"/>
  <c r="H25" i="4"/>
  <c r="J25" i="4" s="1"/>
  <c r="L25" i="4" s="1"/>
  <c r="H24" i="4"/>
  <c r="J24" i="4" s="1"/>
  <c r="L24" i="4" s="1"/>
  <c r="L32" i="4" l="1"/>
  <c r="H13" i="4"/>
  <c r="J13" i="4" s="1"/>
  <c r="L13" i="4" s="1"/>
  <c r="H11" i="4"/>
  <c r="J11" i="4" s="1"/>
  <c r="L11" i="4" s="1"/>
  <c r="H9" i="4"/>
  <c r="J9" i="4" s="1"/>
  <c r="L9" i="4" s="1"/>
  <c r="S25" i="3" l="1"/>
  <c r="T16" i="3"/>
  <c r="T15" i="3"/>
  <c r="L16" i="3"/>
  <c r="L15" i="3"/>
  <c r="J16" i="3"/>
  <c r="J15" i="3"/>
  <c r="H16" i="3"/>
  <c r="H15" i="3"/>
  <c r="E16" i="3"/>
  <c r="E15" i="3"/>
  <c r="I24" i="4" l="1"/>
  <c r="M24" i="4"/>
  <c r="O24" i="4"/>
  <c r="E9" i="3" l="1"/>
  <c r="R20" i="4"/>
  <c r="T17" i="4"/>
  <c r="T20" i="4" s="1"/>
  <c r="S17" i="4"/>
  <c r="S20" i="4" s="1"/>
  <c r="R17" i="4"/>
  <c r="Q17" i="4"/>
  <c r="Q20" i="4" s="1"/>
  <c r="P17" i="4"/>
  <c r="P20" i="4" s="1"/>
  <c r="N17" i="4"/>
  <c r="N20" i="4" s="1"/>
  <c r="L17" i="4"/>
  <c r="L20" i="4" s="1"/>
  <c r="K17" i="4"/>
  <c r="K20" i="4" s="1"/>
  <c r="J17" i="4"/>
  <c r="J20" i="4" s="1"/>
  <c r="H17" i="4"/>
  <c r="H20" i="4" s="1"/>
  <c r="G17" i="4"/>
  <c r="G20" i="4" s="1"/>
  <c r="F17" i="4"/>
  <c r="F20" i="4" s="1"/>
  <c r="E17" i="4"/>
  <c r="E20" i="4" s="1"/>
  <c r="D17" i="4"/>
  <c r="D20" i="4" s="1"/>
  <c r="O43" i="4"/>
  <c r="O42" i="4"/>
  <c r="O41" i="4"/>
  <c r="O40" i="4"/>
  <c r="O39" i="4"/>
  <c r="O38" i="4"/>
  <c r="O37" i="4"/>
  <c r="O36" i="4"/>
  <c r="O35" i="4"/>
  <c r="O34" i="4"/>
  <c r="O33" i="4"/>
  <c r="O31" i="4"/>
  <c r="O30" i="4"/>
  <c r="O29" i="4"/>
  <c r="O28" i="4"/>
  <c r="O27" i="4"/>
  <c r="O25" i="4"/>
  <c r="O21" i="4"/>
  <c r="O22" i="4" s="1"/>
  <c r="O19" i="4"/>
  <c r="O18" i="4"/>
  <c r="O16" i="4"/>
  <c r="O15" i="4"/>
  <c r="O14" i="4"/>
  <c r="O13" i="4"/>
  <c r="O12" i="4"/>
  <c r="O11" i="4"/>
  <c r="O10" i="4"/>
  <c r="N22" i="4"/>
  <c r="N9" i="3"/>
  <c r="D9" i="3"/>
  <c r="O11" i="1"/>
  <c r="M11" i="1"/>
  <c r="O10" i="1"/>
  <c r="M10" i="1"/>
  <c r="O8" i="1"/>
  <c r="M8" i="1"/>
  <c r="N13" i="1"/>
  <c r="O12" i="1"/>
  <c r="M12" i="1"/>
  <c r="N44" i="4"/>
  <c r="O9" i="4"/>
  <c r="M43" i="4"/>
  <c r="M42" i="4"/>
  <c r="M41" i="4"/>
  <c r="M40" i="4"/>
  <c r="M39" i="4"/>
  <c r="M38" i="4"/>
  <c r="M37" i="4"/>
  <c r="M36" i="4"/>
  <c r="M35" i="4"/>
  <c r="M34" i="4"/>
  <c r="M33" i="4"/>
  <c r="M31" i="4"/>
  <c r="M30" i="4"/>
  <c r="M29" i="4"/>
  <c r="M28" i="4"/>
  <c r="M27" i="4"/>
  <c r="M25" i="4"/>
  <c r="M21" i="4"/>
  <c r="M22" i="4" s="1"/>
  <c r="M19" i="4"/>
  <c r="M18" i="4"/>
  <c r="M16" i="4"/>
  <c r="M15" i="4"/>
  <c r="M14" i="4"/>
  <c r="M13" i="4"/>
  <c r="M12" i="4"/>
  <c r="M11" i="4"/>
  <c r="M10" i="4"/>
  <c r="M9" i="4"/>
  <c r="I43" i="4"/>
  <c r="I42" i="4"/>
  <c r="I41" i="4"/>
  <c r="I40" i="4"/>
  <c r="I39" i="4"/>
  <c r="I38" i="4"/>
  <c r="I37" i="4"/>
  <c r="I36" i="4"/>
  <c r="I35" i="4"/>
  <c r="I34" i="4"/>
  <c r="I33" i="4"/>
  <c r="I31" i="4"/>
  <c r="I30" i="4"/>
  <c r="I29" i="4"/>
  <c r="I28" i="4"/>
  <c r="I27" i="4"/>
  <c r="I25" i="4"/>
  <c r="I21" i="4"/>
  <c r="I19" i="4"/>
  <c r="I18" i="4"/>
  <c r="I16" i="4"/>
  <c r="I15" i="4"/>
  <c r="I14" i="4"/>
  <c r="I13" i="4"/>
  <c r="I12" i="4"/>
  <c r="I11" i="4"/>
  <c r="I10" i="4"/>
  <c r="I9" i="4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32" i="4" l="1"/>
  <c r="M44" i="4" s="1"/>
  <c r="O32" i="4"/>
  <c r="O44" i="4" s="1"/>
  <c r="I32" i="4"/>
  <c r="I17" i="4"/>
  <c r="I20" i="4" s="1"/>
  <c r="O17" i="4"/>
  <c r="M17" i="4"/>
  <c r="M20" i="4" s="1"/>
  <c r="N45" i="4"/>
  <c r="O20" i="4"/>
  <c r="M45" i="4" l="1"/>
  <c r="O45" i="4"/>
  <c r="O9" i="1"/>
  <c r="M9" i="1"/>
  <c r="I22" i="4"/>
  <c r="L44" i="4"/>
  <c r="J44" i="4"/>
  <c r="H44" i="4"/>
  <c r="E44" i="4"/>
  <c r="T44" i="4"/>
  <c r="S44" i="4"/>
  <c r="R44" i="4"/>
  <c r="Q44" i="4"/>
  <c r="P44" i="4"/>
  <c r="K44" i="4"/>
  <c r="G44" i="4"/>
  <c r="F44" i="4"/>
  <c r="I44" i="4" l="1"/>
  <c r="I45" i="4" s="1"/>
  <c r="D44" i="4" l="1"/>
  <c r="R56" i="3" l="1"/>
  <c r="I69" i="3" l="1"/>
  <c r="O63" i="3"/>
  <c r="O62" i="3"/>
  <c r="O61" i="3"/>
  <c r="O60" i="3"/>
  <c r="O59" i="3"/>
  <c r="M63" i="3"/>
  <c r="M62" i="3"/>
  <c r="M61" i="3"/>
  <c r="M60" i="3"/>
  <c r="M59" i="3"/>
  <c r="I61" i="3"/>
  <c r="I59" i="3"/>
  <c r="I63" i="3"/>
  <c r="I62" i="3"/>
  <c r="I60" i="3"/>
  <c r="L22" i="4" l="1"/>
  <c r="J22" i="4"/>
  <c r="H22" i="4"/>
  <c r="J45" i="4" l="1"/>
  <c r="L45" i="4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6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50" i="3"/>
  <c r="S51" i="3"/>
  <c r="S53" i="3"/>
  <c r="S55" i="3"/>
  <c r="S59" i="3"/>
  <c r="S60" i="3"/>
  <c r="S61" i="3"/>
  <c r="S62" i="3"/>
  <c r="S63" i="3"/>
  <c r="K9" i="1" l="1"/>
  <c r="I9" i="1"/>
  <c r="F9" i="3"/>
  <c r="G9" i="3"/>
  <c r="P54" i="3"/>
  <c r="Q58" i="3"/>
  <c r="P58" i="3"/>
  <c r="Q54" i="3"/>
  <c r="Q9" i="3"/>
  <c r="P9" i="3"/>
  <c r="K68" i="3"/>
  <c r="K70" i="3" s="1"/>
  <c r="K58" i="3"/>
  <c r="K54" i="3"/>
  <c r="K49" i="3"/>
  <c r="K56" i="3"/>
  <c r="G68" i="3"/>
  <c r="G70" i="3" s="1"/>
  <c r="F68" i="3"/>
  <c r="G58" i="3"/>
  <c r="F58" i="3"/>
  <c r="G54" i="3"/>
  <c r="F54" i="3"/>
  <c r="F70" i="3" l="1"/>
  <c r="K71" i="3"/>
  <c r="J8" i="1" s="1"/>
  <c r="T54" i="3"/>
  <c r="O54" i="3"/>
  <c r="M54" i="3"/>
  <c r="L54" i="3"/>
  <c r="J54" i="3"/>
  <c r="I54" i="3"/>
  <c r="H54" i="3"/>
  <c r="S54" i="3" s="1"/>
  <c r="E54" i="3"/>
  <c r="D54" i="3"/>
  <c r="U12" i="1"/>
  <c r="T12" i="1"/>
  <c r="S12" i="1"/>
  <c r="R12" i="1"/>
  <c r="Q12" i="1"/>
  <c r="P12" i="1"/>
  <c r="U11" i="1"/>
  <c r="T11" i="1"/>
  <c r="S11" i="1"/>
  <c r="R11" i="1"/>
  <c r="Q11" i="1"/>
  <c r="P11" i="1"/>
  <c r="U10" i="1"/>
  <c r="T10" i="1"/>
  <c r="S10" i="1"/>
  <c r="R10" i="1"/>
  <c r="Q10" i="1"/>
  <c r="P10" i="1"/>
  <c r="L12" i="1"/>
  <c r="K12" i="1"/>
  <c r="J12" i="1"/>
  <c r="I12" i="1"/>
  <c r="H12" i="1"/>
  <c r="G12" i="1"/>
  <c r="F12" i="1"/>
  <c r="E12" i="1"/>
  <c r="D12" i="1"/>
  <c r="C12" i="1"/>
  <c r="L11" i="1"/>
  <c r="K11" i="1"/>
  <c r="J11" i="1"/>
  <c r="I11" i="1"/>
  <c r="H11" i="1"/>
  <c r="G11" i="1"/>
  <c r="F11" i="1"/>
  <c r="E11" i="1"/>
  <c r="D11" i="1"/>
  <c r="C11" i="1"/>
  <c r="L10" i="1"/>
  <c r="K10" i="1"/>
  <c r="J10" i="1"/>
  <c r="I10" i="1"/>
  <c r="H10" i="1"/>
  <c r="G10" i="1"/>
  <c r="F10" i="1"/>
  <c r="E10" i="1"/>
  <c r="D10" i="1"/>
  <c r="C10" i="1"/>
  <c r="T22" i="4"/>
  <c r="S22" i="4"/>
  <c r="R22" i="4"/>
  <c r="Q22" i="4"/>
  <c r="P22" i="4"/>
  <c r="K22" i="4"/>
  <c r="H45" i="4"/>
  <c r="G22" i="4"/>
  <c r="F22" i="4"/>
  <c r="E22" i="4"/>
  <c r="E45" i="4" s="1"/>
  <c r="D22" i="4"/>
  <c r="D45" i="4" s="1"/>
  <c r="T58" i="3"/>
  <c r="R58" i="3"/>
  <c r="O58" i="3"/>
  <c r="L58" i="3"/>
  <c r="J58" i="3"/>
  <c r="H58" i="3"/>
  <c r="E58" i="3"/>
  <c r="D58" i="3"/>
  <c r="D70" i="3" s="1"/>
  <c r="E68" i="3"/>
  <c r="E70" i="3" s="1"/>
  <c r="D68" i="3"/>
  <c r="H68" i="3"/>
  <c r="T68" i="3"/>
  <c r="O68" i="3"/>
  <c r="M68" i="3"/>
  <c r="L68" i="3"/>
  <c r="L70" i="3" s="1"/>
  <c r="J68" i="3"/>
  <c r="S49" i="3"/>
  <c r="T9" i="3"/>
  <c r="R9" i="3"/>
  <c r="O9" i="3"/>
  <c r="M9" i="3"/>
  <c r="L9" i="3"/>
  <c r="J9" i="3"/>
  <c r="I9" i="3"/>
  <c r="H9" i="3"/>
  <c r="C9" i="1" l="1"/>
  <c r="G9" i="1"/>
  <c r="T70" i="3"/>
  <c r="T71" i="3"/>
  <c r="U8" i="1" s="1"/>
  <c r="L9" i="1"/>
  <c r="T45" i="4"/>
  <c r="S45" i="4"/>
  <c r="F45" i="4"/>
  <c r="K45" i="4"/>
  <c r="P45" i="4"/>
  <c r="G45" i="4"/>
  <c r="F9" i="1" s="1"/>
  <c r="Q45" i="4"/>
  <c r="M13" i="1"/>
  <c r="R45" i="4"/>
  <c r="S9" i="1" s="1"/>
  <c r="D71" i="3"/>
  <c r="C8" i="1" s="1"/>
  <c r="O70" i="3"/>
  <c r="S58" i="3"/>
  <c r="S9" i="3"/>
  <c r="J70" i="3"/>
  <c r="P9" i="1"/>
  <c r="M58" i="3"/>
  <c r="M70" i="3" s="1"/>
  <c r="M71" i="3" s="1"/>
  <c r="L8" i="1" s="1"/>
  <c r="H70" i="3"/>
  <c r="S56" i="3"/>
  <c r="L71" i="3"/>
  <c r="K8" i="1" s="1"/>
  <c r="H9" i="1"/>
  <c r="I70" i="3"/>
  <c r="C13" i="1" l="1"/>
  <c r="U9" i="1"/>
  <c r="U13" i="1" s="1"/>
  <c r="Q9" i="1"/>
  <c r="R9" i="1"/>
  <c r="E9" i="1"/>
  <c r="T9" i="1"/>
  <c r="J9" i="1"/>
  <c r="J13" i="1" s="1"/>
  <c r="J71" i="3"/>
  <c r="L13" i="1"/>
  <c r="D9" i="1"/>
  <c r="O13" i="1"/>
  <c r="O71" i="3"/>
  <c r="P8" i="1" s="1"/>
  <c r="P13" i="1" s="1"/>
  <c r="H71" i="3"/>
  <c r="G8" i="1" s="1"/>
  <c r="G13" i="1" s="1"/>
  <c r="G15" i="1" s="1"/>
  <c r="I71" i="3"/>
  <c r="H8" i="1" s="1"/>
  <c r="H13" i="1" s="1"/>
  <c r="K13" i="1"/>
  <c r="K15" i="1" s="1"/>
  <c r="I8" i="1" l="1"/>
  <c r="I13" i="1" s="1"/>
  <c r="S68" i="3"/>
  <c r="S69" i="3"/>
  <c r="S70" i="3"/>
  <c r="R71" i="3"/>
  <c r="S71" i="3" l="1"/>
  <c r="T8" i="1" s="1"/>
  <c r="S8" i="1"/>
  <c r="S13" i="1" s="1"/>
  <c r="T13" i="1" s="1"/>
  <c r="G49" i="3"/>
  <c r="G56" i="3"/>
  <c r="G71" i="3" s="1"/>
  <c r="F8" i="1" s="1"/>
  <c r="F13" i="1" s="1"/>
  <c r="F49" i="3"/>
  <c r="F56" i="3" s="1"/>
  <c r="F71" i="3" s="1"/>
  <c r="E8" i="1" s="1"/>
  <c r="E13" i="1" s="1"/>
  <c r="E71" i="3"/>
  <c r="D8" i="1" s="1"/>
  <c r="D13" i="1" s="1"/>
  <c r="D15" i="1" s="1"/>
  <c r="P49" i="3"/>
  <c r="P56" i="3"/>
  <c r="P71" i="3" s="1"/>
  <c r="Q8" i="1" s="1"/>
  <c r="Q13" i="1" s="1"/>
  <c r="Q49" i="3"/>
  <c r="Q56" i="3"/>
  <c r="Q71" i="3" s="1"/>
  <c r="R8" i="1" s="1"/>
  <c r="R13" i="1" s="1"/>
</calcChain>
</file>

<file path=xl/sharedStrings.xml><?xml version="1.0" encoding="utf-8"?>
<sst xmlns="http://schemas.openxmlformats.org/spreadsheetml/2006/main" count="349" uniqueCount="255">
  <si>
    <t>Table I - Summary Statement holding of specified securities</t>
  </si>
  <si>
    <t>Category
(I)</t>
  </si>
  <si>
    <t>Category of shareholder
(II)</t>
  </si>
  <si>
    <t>Nos. Of shareholders
(III)</t>
  </si>
  <si>
    <t>No. of fully paid up equity shares held
(IV)</t>
  </si>
  <si>
    <t>No. Of Partly paid-up equity shares held
(V)</t>
  </si>
  <si>
    <t>No. Of shares underlying Depository Receipts
(VI)</t>
  </si>
  <si>
    <t>Total nos. shares
held
(VII) = (IV)+(V)+ (VI)</t>
  </si>
  <si>
    <t>Shareholding as a % of total no. of shares (calculated as per SCRR, 1957)
(VIII)
As a % of (A+B+C2)</t>
  </si>
  <si>
    <t>Number of Voting Rights
held in each class of
securities
(IX)</t>
  </si>
  <si>
    <t>No. Of Shares Underlying Outstanding convertible securities
(X)</t>
  </si>
  <si>
    <t>No. of Shares Underlying Outstanding Warrants (Xi)</t>
  </si>
  <si>
    <t>No. Of Shares Underlying Outstanding convertible securities and No. Of Warrants
(Xi) (a)</t>
  </si>
  <si>
    <t>Shareholding , as a % assuming full conversion of convertible securities ( as a percentage of diluted share capital)
(XI)= (VII)+(X)
As a % of (A+B+C2)</t>
  </si>
  <si>
    <t>Number of Locked in shares
(XII)</t>
  </si>
  <si>
    <t>Number of Shares pledged or otherwise encumbered
(XIII)</t>
  </si>
  <si>
    <t>Number of equity shares held in dematerialized form 
(XIV)</t>
  </si>
  <si>
    <t>No of Voting  (XIV)  Rights</t>
  </si>
  <si>
    <t>Total as a % of
(A+B+C)</t>
  </si>
  <si>
    <t>Class
eg:
X</t>
  </si>
  <si>
    <t>Class
eg:y</t>
  </si>
  <si>
    <t>Total</t>
  </si>
  <si>
    <t>No.
(a)</t>
  </si>
  <si>
    <t>As a % of total Shares held
(b)</t>
  </si>
  <si>
    <t>(A)</t>
  </si>
  <si>
    <t>Promoter &amp; Promoter Group</t>
  </si>
  <si>
    <t/>
  </si>
  <si>
    <t>(B)</t>
  </si>
  <si>
    <t>Public</t>
  </si>
  <si>
    <t>(C)</t>
  </si>
  <si>
    <t>Non Promoter- Non Public</t>
  </si>
  <si>
    <t>(C1)</t>
  </si>
  <si>
    <t>Shares underlying DRs</t>
  </si>
  <si>
    <t>(C2)</t>
  </si>
  <si>
    <t>Shares held by Employee Trusts</t>
  </si>
  <si>
    <t xml:space="preserve"> Name of Listed Entity:   Asahi India Glass Limited </t>
  </si>
  <si>
    <t xml:space="preserve"> Scrip Code and Name : NSE- ASAHIINDIA, BSE-515030</t>
  </si>
  <si>
    <t xml:space="preserve"> Share Holding Pattern Filed under: Reg. 31(1)(b)</t>
  </si>
  <si>
    <t xml:space="preserve"> Declaration:</t>
  </si>
  <si>
    <t>Sr. No.</t>
  </si>
  <si>
    <t>Particulars</t>
  </si>
  <si>
    <t>Yes</t>
  </si>
  <si>
    <t>No</t>
  </si>
  <si>
    <t>Whether the Listed Entity has issued any partly paid up shares?</t>
  </si>
  <si>
    <t>Whether the Listed Entity has issued any Convertible Securities ?</t>
  </si>
  <si>
    <t>Whether the Listed Entity has issued any warrants ?</t>
  </si>
  <si>
    <t>Whether the Listed Entity has any shares against which depository receipts are issued?</t>
  </si>
  <si>
    <t>Whether the Listed Entity has any shares in locked-in?</t>
  </si>
  <si>
    <t>Whether any shares held by promoters are pledged or otherwise encumbered?</t>
  </si>
  <si>
    <t>Whether the Listed Entity has equity shares with differential voting rights?</t>
  </si>
  <si>
    <t>Name of Listed Entitiy: Asahi India Glass Ltd.</t>
  </si>
  <si>
    <t>Face Value: 1.00</t>
  </si>
  <si>
    <t>Number of Voting Rights held in each class of securities
(IX)</t>
  </si>
  <si>
    <t>Table II - Statement showing shareholding pattern of the Promoter and Promoter Group</t>
  </si>
  <si>
    <t>(a)</t>
  </si>
  <si>
    <t>(b)</t>
  </si>
  <si>
    <t>(c)</t>
  </si>
  <si>
    <t>(d)</t>
  </si>
  <si>
    <t>Government</t>
  </si>
  <si>
    <t>Institutions</t>
  </si>
  <si>
    <t>Foreign Portfolio Investor</t>
  </si>
  <si>
    <t>(e)</t>
  </si>
  <si>
    <t>Table III - Statement showing shareholding pattern of the Public shareholder</t>
  </si>
  <si>
    <t>Venture Capital Funds</t>
  </si>
  <si>
    <t>Foreign Venture Capital Investors</t>
  </si>
  <si>
    <t>(f)</t>
  </si>
  <si>
    <t>(g)</t>
  </si>
  <si>
    <t>(h)</t>
  </si>
  <si>
    <t>Provident Funds/ Pension Funds</t>
  </si>
  <si>
    <t>(i)</t>
  </si>
  <si>
    <t>NBFCs registered with RBI</t>
  </si>
  <si>
    <t>Employee Trusts</t>
  </si>
  <si>
    <t>Overseas Depositories (holding DRs) (balancing figure)</t>
  </si>
  <si>
    <t>Table IV - Statement showing shareholding pattern of the Non Promoter- Non Public shareholder</t>
  </si>
  <si>
    <t xml:space="preserve">Category &amp; Name of shareholders
(I) </t>
  </si>
  <si>
    <t>PAN
(II)</t>
  </si>
  <si>
    <t xml:space="preserve">Nos. of shareholders
(III) </t>
  </si>
  <si>
    <t>No. of Partly paid-up equity shares held
(V)</t>
  </si>
  <si>
    <t>No. of shares underlying Depository Receipts
(VI)</t>
  </si>
  <si>
    <t>Total nos. shares held
(VII) = (IV)+(V)+ (VI)</t>
  </si>
  <si>
    <t>Shareholding % calculated as per SCRR, 1957  As a % of (A+B+C2)
(VIII)</t>
  </si>
  <si>
    <t>No. of Shares Underlying Outstanding convertible securities (including Warrants)
(X)</t>
  </si>
  <si>
    <t>Total Shareholding, as a % assuming full conversion of convertible securities (as a percentage of diluted share capital)
(XI)= As a % of (A+B+C2)</t>
  </si>
  <si>
    <t>Number of equity shares held in dematerialised form
(XIV)</t>
  </si>
  <si>
    <t>No of Voting Rights</t>
  </si>
  <si>
    <t>Total as a % of Total Voting rights</t>
  </si>
  <si>
    <t>No. 
(a)</t>
  </si>
  <si>
    <t>As a % of total Shares held 
(b)</t>
  </si>
  <si>
    <t>Class 
X</t>
  </si>
  <si>
    <t>Class 
Y</t>
  </si>
  <si>
    <t xml:space="preserve">  Indian</t>
  </si>
  <si>
    <t>Individuals / Hindu Undivided Family</t>
  </si>
  <si>
    <t>AAAPL8061E</t>
  </si>
  <si>
    <t>AABPL6516H</t>
  </si>
  <si>
    <t>ABDPL9537D</t>
  </si>
  <si>
    <t>AAFPM0662H</t>
  </si>
  <si>
    <t>Pradeep Beniwal</t>
  </si>
  <si>
    <t>AGRPB1999A</t>
  </si>
  <si>
    <t>AAFPT0693R</t>
  </si>
  <si>
    <t>Bharat Roy Kapur</t>
  </si>
  <si>
    <t>ABCPK8883C</t>
  </si>
  <si>
    <t>ADAPL4033F</t>
  </si>
  <si>
    <t>AAJPM6993P</t>
  </si>
  <si>
    <t>ADOPR9241B</t>
  </si>
  <si>
    <t>ADEPL2604G</t>
  </si>
  <si>
    <t>AABPM1326N</t>
  </si>
  <si>
    <t>AATPA3362N</t>
  </si>
  <si>
    <t>ABZPA4879K</t>
  </si>
  <si>
    <t>AACPT2159D</t>
  </si>
  <si>
    <t>AVVPA5880C</t>
  </si>
  <si>
    <t>AQIPA8894L</t>
  </si>
  <si>
    <t>AFWPA5132L</t>
  </si>
  <si>
    <t>ACRPA6654R</t>
  </si>
  <si>
    <t>ADNPP5705D</t>
  </si>
  <si>
    <t>AFEPM6590E</t>
  </si>
  <si>
    <t>ACUPM4516B</t>
  </si>
  <si>
    <t>AAFPL5668N</t>
  </si>
  <si>
    <t>AUMPK3249F</t>
  </si>
  <si>
    <t>AHCPK3996Q</t>
  </si>
  <si>
    <t>ACOPC2695R</t>
  </si>
  <si>
    <t>ASEPK4299F</t>
  </si>
  <si>
    <t>AAJPK0341H</t>
  </si>
  <si>
    <t>Praveen Kumar Tiku</t>
  </si>
  <si>
    <t>ABMPT0945L</t>
  </si>
  <si>
    <t>AAEPL7520J</t>
  </si>
  <si>
    <t>Padma N Rao</t>
  </si>
  <si>
    <t>AAQPR5063E</t>
  </si>
  <si>
    <t>AAAPK9300K</t>
  </si>
  <si>
    <t>Central Government / State Government(s)</t>
  </si>
  <si>
    <t>Any Other (Specify)</t>
  </si>
  <si>
    <t>(d)(i)</t>
  </si>
  <si>
    <t>Bodies Corporate</t>
  </si>
  <si>
    <t xml:space="preserve">Maruti Suzuki India Ltd                                                                                                                                                                                                                                   </t>
  </si>
  <si>
    <t>AAACM0829Q</t>
  </si>
  <si>
    <t xml:space="preserve">Essel Marketing (P) Ltd                                                                                                                                                                                                                                   </t>
  </si>
  <si>
    <t>AAACE0375K</t>
  </si>
  <si>
    <t>AARFR0896G</t>
  </si>
  <si>
    <t>(d)(ii)</t>
  </si>
  <si>
    <t>Promoter Trust</t>
  </si>
  <si>
    <t>AAETM6550H</t>
  </si>
  <si>
    <t>Sub Total (A)(1)</t>
  </si>
  <si>
    <t xml:space="preserve">  Foreign</t>
  </si>
  <si>
    <t>Individuals (Non-Resident Individuals/Foreign Individuals)</t>
  </si>
  <si>
    <t>CNZPP4639N</t>
  </si>
  <si>
    <t>CKNPP1402Q</t>
  </si>
  <si>
    <t>AAFPM0297G</t>
  </si>
  <si>
    <t>BRCPM1224L</t>
  </si>
  <si>
    <t>BRKPM7093P</t>
  </si>
  <si>
    <t>(e)(i)</t>
  </si>
  <si>
    <t>AAGCA4716N</t>
  </si>
  <si>
    <t>Sub Total (A)(2)</t>
  </si>
  <si>
    <t>Total Shareholding Of Promoter And Promoter Group (A)= (A)(1)+(A)(2)</t>
  </si>
  <si>
    <t xml:space="preserve">Anuradha Mahindra                                                                                                                                                                                                                                         </t>
  </si>
  <si>
    <t>Shashi Palamand</t>
  </si>
  <si>
    <t xml:space="preserve">Asahi Glass Co., Ltd. </t>
  </si>
  <si>
    <t xml:space="preserve">No.
(a) </t>
  </si>
  <si>
    <t>As a % of total Shares held (Not applicable)
(b)</t>
  </si>
  <si>
    <t>Mutual Funds/UTI</t>
  </si>
  <si>
    <t>Insurance Companies</t>
  </si>
  <si>
    <t>(i)(i)</t>
  </si>
  <si>
    <t>Foreign Bank</t>
  </si>
  <si>
    <t>(i)(ii)</t>
  </si>
  <si>
    <t>Sub Total (B)(1)</t>
  </si>
  <si>
    <t>Central Government/State Government(s)/President of India</t>
  </si>
  <si>
    <t>Sub Total (B)(2)</t>
  </si>
  <si>
    <t>Non-Institutions</t>
  </si>
  <si>
    <t>(a)(i)</t>
  </si>
  <si>
    <t>(a)(ii)</t>
  </si>
  <si>
    <t xml:space="preserve">Nemish S Shah                                                                                                                                                                                                                                             </t>
  </si>
  <si>
    <t>Trusts</t>
  </si>
  <si>
    <t>(e)(ii)</t>
  </si>
  <si>
    <t>Hindu Undivided Family</t>
  </si>
  <si>
    <t>(e)(iii)</t>
  </si>
  <si>
    <t>Non Resident Indians (Non Repat)</t>
  </si>
  <si>
    <t>(e)(iv)</t>
  </si>
  <si>
    <t>Non Resident Indians (Repat)</t>
  </si>
  <si>
    <t>(e)(v)</t>
  </si>
  <si>
    <t>Overseas Corporate Bodies</t>
  </si>
  <si>
    <t>(e)(vii)</t>
  </si>
  <si>
    <t>Clearing Member</t>
  </si>
  <si>
    <t>(e)(viii)</t>
  </si>
  <si>
    <t>Sub Total (B)(3)</t>
  </si>
  <si>
    <t>Total Public Shareholding (B) = (B)(1)+(B)(2)+(B)(3)</t>
  </si>
  <si>
    <t>No.
(a) (Not applicable)</t>
  </si>
  <si>
    <t xml:space="preserve"> Custodian/DR Holder</t>
  </si>
  <si>
    <t xml:space="preserve"> Employee Benefit Trust (under SEBI (Share based Employee Benefit) Regulations, 2014)</t>
  </si>
  <si>
    <t>Total Non-Promoter- Non Public Shareholding (C)= (C)(1)+(C)(2)</t>
  </si>
  <si>
    <t>AAAHN1514L</t>
  </si>
  <si>
    <t>AAACO0519R</t>
  </si>
  <si>
    <t>AAACA4348L</t>
  </si>
  <si>
    <t>AAECP5151E</t>
  </si>
  <si>
    <t>AADPS5808H</t>
  </si>
  <si>
    <t>AAEPS1165L</t>
  </si>
  <si>
    <t>0me of Listed Entitiy: Asahi India Glass Ltd.</t>
  </si>
  <si>
    <t xml:space="preserve">Category &amp; 0me of shareholders
(I) </t>
  </si>
  <si>
    <t>Rajeev Khanna Tradelinks Llp</t>
  </si>
  <si>
    <t xml:space="preserve">Yuthica Keshub Mahindra                                                                                                                                                                                                                                   </t>
  </si>
  <si>
    <t xml:space="preserve">Anil Monga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</si>
  <si>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Sunita M Monga                                                                                                                                                                                                                                            </t>
  </si>
  <si>
    <t>Suryanarayana Rao Palamand</t>
  </si>
  <si>
    <t>Financial Institutions/Banks</t>
  </si>
  <si>
    <t>Foreign Institutional Investors</t>
  </si>
  <si>
    <t>Individual shareholders holding nominal share capital up to Rs. 2 lakhs.</t>
  </si>
  <si>
    <t>Individual shareholders holding nominal share capital in excess of Rs. 2 lakhs.</t>
  </si>
  <si>
    <t>Hiten Anantrai Sheth</t>
  </si>
  <si>
    <t xml:space="preserve">Gagandeep Credit Capital Pvt Ltd                                                                                                                                                                                                                          </t>
  </si>
  <si>
    <t xml:space="preserve">Shamyak Investment Private Limited                                                                                                                                                                                                                        </t>
  </si>
  <si>
    <t xml:space="preserve">Prescient Wealth Management Private Limited                                                                                                                                                                                                               </t>
  </si>
  <si>
    <t>0</t>
  </si>
  <si>
    <t>Alternate Investment Funds</t>
  </si>
  <si>
    <t xml:space="preserve">Sanjay Labroo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</si>
  <si>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Brij Mohan Labroo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</si>
  <si>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Leena S Labroo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</si>
  <si>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Keshub Mahindra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</si>
  <si>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Nisheeta Labroo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</si>
  <si>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Aneesha Labroo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</si>
  <si>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Tarun R Tahiliani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</si>
  <si>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Satya Nand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</si>
  <si>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Sudha K Mahindra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</si>
  <si>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Malathi Raghunand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</si>
  <si>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Uma R Malhotra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</si>
  <si>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Sabina  Agarwal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</si>
  <si>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Ashok Kanhayalal Monga                                                                                                                                                                                                                                    </t>
  </si>
  <si>
    <t xml:space="preserve">Dinesh K. Agarwal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</si>
  <si>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Sushma Aggarwal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</si>
  <si>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Paras Ram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</si>
  <si>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Dr Manjula Milind Pishawikar                                                                                                                                                                                                                              </t>
  </si>
  <si>
    <t xml:space="preserve">V D Nanda Kumar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</si>
  <si>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Chand Rani Monga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</si>
  <si>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 Lakshmi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</si>
  <si>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Tanya Kumar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</si>
  <si>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Riva  Agarwal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</si>
  <si>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Abhinav Agarwal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</si>
  <si>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 N Chaitanya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</si>
  <si>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Ashok Kapur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</si>
  <si>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Kanta Labroo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</si>
  <si>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Rajeev Khanna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</si>
  <si>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Daryao Singh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</si>
  <si>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Kapoor Chand Gupta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</si>
  <si>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Bhupinder Singh Kanwar                                                                                                                                                                                                                                    </t>
  </si>
  <si>
    <t xml:space="preserve">Ajay Labroo                                                                                                                                                                                                                                      </t>
  </si>
  <si>
    <t>-</t>
  </si>
  <si>
    <t xml:space="preserve">Whether the Listed Entity has any significant beneficial owner? </t>
  </si>
  <si>
    <t>ABRPS1437M</t>
  </si>
  <si>
    <t>ABFPG9761Q</t>
  </si>
  <si>
    <t>AABPL4508K</t>
  </si>
  <si>
    <t>Krishna Chamanlal Tiku</t>
  </si>
  <si>
    <t>AAAHS6363N</t>
  </si>
  <si>
    <t>Quarter Ended: 31.12.2020</t>
  </si>
  <si>
    <t>Financial Institutions / Banks</t>
  </si>
  <si>
    <t>Shareholding Pattern for the QE 31st March, 2021 under Regulation 31 of SEBI (Listing Obligations and Disclosure Requirements) Regulations, 2015</t>
  </si>
  <si>
    <t>Quarter Ended: 31.03.2021</t>
  </si>
  <si>
    <t xml:space="preserve">Anuj A Sheth                                                                                                                                                                                                                                              </t>
  </si>
  <si>
    <t>AAEPS8975Q</t>
  </si>
  <si>
    <t>Partnership Firm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</si>
</sst>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_(* #,##0.00_);_(* \(#,##0.00\);_(* &quot;-&quot;??_);_(@_)"/>
    <numFmt numFmtId="165" formatCode="0;[Red]0"/>
    <numFmt numFmtId="166" formatCode="0.00;[Red]0.00"/>
    <numFmt numFmtId="167" formatCode="_ * #,##0_ ;_ * \-#,##0_ ;_ * &quot;-&quot;??_ ;_ @_ "/>
    <numFmt numFmtId="168" formatCode="0.0000"/>
    <numFmt numFmtId="169" formatCode="_ * #,##0.0_ ;_ * \-#,##0.0_ ;_ * &quot;-&quot;??_ ;_ @_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b/>
      <u/>
      <sz val="8"/>
      <color theme="1"/>
      <name val="Calibri"/>
      <family val="2"/>
    </font>
    <font>
      <sz val="11"/>
      <color theme="1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8"/>
      <color theme="3"/>
      <name val="Calibri Light"/>
      <family val="2"/>
      <scheme val="major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b/>
      <u/>
      <sz val="11"/>
      <color theme="1"/>
      <name val="Calibri"/>
      <family val="1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16" applyNumberFormat="0" applyAlignment="0" applyProtection="0"/>
    <xf numFmtId="0" fontId="15" fillId="7" borderId="17" applyNumberFormat="0" applyAlignment="0" applyProtection="0"/>
    <xf numFmtId="0" fontId="16" fillId="7" borderId="16" applyNumberFormat="0" applyAlignment="0" applyProtection="0"/>
    <xf numFmtId="0" fontId="17" fillId="0" borderId="18" applyNumberFormat="0" applyFill="0" applyAlignment="0" applyProtection="0"/>
    <xf numFmtId="0" fontId="18" fillId="8" borderId="1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21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1" fillId="0" borderId="0"/>
    <xf numFmtId="0" fontId="22" fillId="0" borderId="0" applyNumberFormat="0" applyFill="0" applyBorder="0" applyAlignment="0" applyProtection="0"/>
    <xf numFmtId="0" fontId="1" fillId="9" borderId="20" applyNumberFormat="0" applyFont="0" applyAlignment="0" applyProtection="0"/>
    <xf numFmtId="0" fontId="23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07">
    <xf numFmtId="0" fontId="0" fillId="0" borderId="0" xfId="0"/>
    <xf numFmtId="0" fontId="4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167" fontId="0" fillId="0" borderId="1" xfId="1" applyNumberFormat="1" applyFont="1" applyFill="1" applyBorder="1" applyAlignment="1" applyProtection="1">
      <alignment wrapText="1"/>
      <protection hidden="1"/>
    </xf>
    <xf numFmtId="167" fontId="2" fillId="0" borderId="1" xfId="1" applyNumberFormat="1" applyFont="1" applyFill="1" applyBorder="1" applyAlignment="1" applyProtection="1">
      <alignment wrapText="1"/>
      <protection hidden="1"/>
    </xf>
    <xf numFmtId="0" fontId="0" fillId="0" borderId="0" xfId="0" applyFont="1" applyAlignment="1">
      <alignment wrapText="1"/>
    </xf>
    <xf numFmtId="0" fontId="3" fillId="0" borderId="0" xfId="0" applyFont="1" applyFill="1"/>
    <xf numFmtId="0" fontId="7" fillId="0" borderId="0" xfId="0" applyFont="1" applyFill="1"/>
    <xf numFmtId="0" fontId="0" fillId="0" borderId="0" xfId="0" applyFill="1"/>
    <xf numFmtId="0" fontId="5" fillId="0" borderId="1" xfId="0" applyFont="1" applyBorder="1" applyAlignment="1">
      <alignment wrapText="1"/>
    </xf>
    <xf numFmtId="0" fontId="24" fillId="0" borderId="0" xfId="0" applyFont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25" fillId="0" borderId="0" xfId="0" applyFont="1" applyFill="1" applyAlignment="1">
      <alignment wrapText="1"/>
    </xf>
    <xf numFmtId="0" fontId="2" fillId="0" borderId="0" xfId="0" applyFont="1"/>
    <xf numFmtId="0" fontId="5" fillId="0" borderId="7" xfId="0" applyFont="1" applyBorder="1" applyAlignment="1">
      <alignment horizontal="left" vertical="top" wrapText="1"/>
    </xf>
    <xf numFmtId="165" fontId="5" fillId="0" borderId="1" xfId="0" applyNumberFormat="1" applyFont="1" applyBorder="1" applyAlignment="1">
      <alignment wrapText="1"/>
    </xf>
    <xf numFmtId="165" fontId="4" fillId="0" borderId="8" xfId="0" applyNumberFormat="1" applyFont="1" applyBorder="1" applyAlignment="1">
      <alignment wrapText="1"/>
    </xf>
    <xf numFmtId="165" fontId="4" fillId="0" borderId="10" xfId="0" applyNumberFormat="1" applyFont="1" applyBorder="1" applyAlignment="1">
      <alignment wrapText="1"/>
    </xf>
    <xf numFmtId="165" fontId="4" fillId="0" borderId="11" xfId="0" applyNumberFormat="1" applyFont="1" applyBorder="1" applyAlignment="1">
      <alignment wrapText="1"/>
    </xf>
    <xf numFmtId="0" fontId="3" fillId="0" borderId="1" xfId="0" applyFont="1" applyFill="1" applyBorder="1"/>
    <xf numFmtId="0" fontId="7" fillId="0" borderId="1" xfId="0" applyFont="1" applyFill="1" applyBorder="1"/>
    <xf numFmtId="0" fontId="0" fillId="0" borderId="0" xfId="0" applyFill="1" applyAlignment="1">
      <alignment horizontal="left" wrapText="1"/>
    </xf>
    <xf numFmtId="167" fontId="0" fillId="0" borderId="0" xfId="0" applyNumberFormat="1" applyFont="1" applyAlignment="1">
      <alignment wrapText="1"/>
    </xf>
    <xf numFmtId="167" fontId="0" fillId="0" borderId="0" xfId="0" applyNumberFormat="1" applyFill="1"/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wrapText="1"/>
    </xf>
    <xf numFmtId="0" fontId="28" fillId="0" borderId="1" xfId="0" applyFont="1" applyFill="1" applyBorder="1"/>
    <xf numFmtId="165" fontId="28" fillId="0" borderId="1" xfId="0" applyNumberFormat="1" applyFont="1" applyFill="1" applyBorder="1" applyAlignment="1" applyProtection="1">
      <alignment horizontal="right"/>
      <protection locked="0"/>
    </xf>
    <xf numFmtId="1" fontId="28" fillId="0" borderId="1" xfId="0" applyNumberFormat="1" applyFont="1" applyFill="1" applyBorder="1" applyAlignment="1" applyProtection="1">
      <alignment horizontal="right" vertical="center"/>
      <protection hidden="1"/>
    </xf>
    <xf numFmtId="0" fontId="4" fillId="2" borderId="2" xfId="0" applyFont="1" applyFill="1" applyBorder="1" applyAlignment="1">
      <alignment wrapText="1"/>
    </xf>
    <xf numFmtId="0" fontId="4" fillId="2" borderId="23" xfId="0" applyFont="1" applyFill="1" applyBorder="1" applyAlignment="1">
      <alignment wrapText="1"/>
    </xf>
    <xf numFmtId="0" fontId="4" fillId="2" borderId="22" xfId="0" applyFont="1" applyFill="1" applyBorder="1" applyAlignment="1">
      <alignment horizontal="center" vertical="top" wrapText="1"/>
    </xf>
    <xf numFmtId="0" fontId="0" fillId="0" borderId="29" xfId="0" applyBorder="1"/>
    <xf numFmtId="0" fontId="4" fillId="2" borderId="31" xfId="0" applyFont="1" applyFill="1" applyBorder="1" applyAlignment="1">
      <alignment horizontal="center" vertical="top" wrapText="1"/>
    </xf>
    <xf numFmtId="0" fontId="5" fillId="0" borderId="30" xfId="0" applyFont="1" applyBorder="1" applyAlignment="1">
      <alignment wrapText="1"/>
    </xf>
    <xf numFmtId="0" fontId="4" fillId="2" borderId="32" xfId="0" applyFont="1" applyFill="1" applyBorder="1" applyAlignment="1">
      <alignment wrapText="1"/>
    </xf>
    <xf numFmtId="0" fontId="0" fillId="0" borderId="12" xfId="0" applyBorder="1"/>
    <xf numFmtId="167" fontId="0" fillId="0" borderId="1" xfId="1" quotePrefix="1" applyNumberFormat="1" applyFont="1" applyFill="1" applyBorder="1" applyAlignment="1" applyProtection="1">
      <alignment horizontal="right"/>
      <protection hidden="1"/>
    </xf>
    <xf numFmtId="167" fontId="0" fillId="0" borderId="1" xfId="1" applyNumberFormat="1" applyFont="1" applyFill="1" applyBorder="1" applyAlignment="1">
      <alignment horizontal="center" wrapText="1"/>
    </xf>
    <xf numFmtId="167" fontId="0" fillId="0" borderId="1" xfId="1" applyNumberFormat="1" applyFont="1" applyFill="1" applyBorder="1" applyAlignment="1">
      <alignment wrapText="1"/>
    </xf>
    <xf numFmtId="167" fontId="28" fillId="0" borderId="1" xfId="1" applyNumberFormat="1" applyFont="1" applyFill="1" applyBorder="1" applyProtection="1">
      <protection hidden="1"/>
    </xf>
    <xf numFmtId="167" fontId="2" fillId="0" borderId="1" xfId="1" applyNumberFormat="1" applyFont="1" applyFill="1" applyBorder="1" applyAlignment="1">
      <alignment horizontal="left" wrapText="1"/>
    </xf>
    <xf numFmtId="167" fontId="2" fillId="0" borderId="1" xfId="1" applyNumberFormat="1" applyFont="1" applyFill="1" applyBorder="1" applyAlignment="1">
      <alignment wrapText="1"/>
    </xf>
    <xf numFmtId="167" fontId="2" fillId="0" borderId="1" xfId="1" applyNumberFormat="1" applyFont="1" applyFill="1" applyBorder="1" applyAlignment="1">
      <alignment horizontal="right" wrapText="1"/>
    </xf>
    <xf numFmtId="167" fontId="24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2" fontId="0" fillId="0" borderId="0" xfId="0" applyNumberFormat="1" applyFill="1"/>
    <xf numFmtId="167" fontId="0" fillId="0" borderId="1" xfId="1" applyNumberFormat="1" applyFont="1" applyFill="1" applyBorder="1" applyAlignment="1" applyProtection="1">
      <alignment horizontal="right" wrapText="1"/>
      <protection hidden="1"/>
    </xf>
    <xf numFmtId="43" fontId="0" fillId="0" borderId="1" xfId="1" applyNumberFormat="1" applyFont="1" applyFill="1" applyBorder="1" applyAlignment="1" applyProtection="1">
      <alignment horizontal="right" wrapText="1"/>
      <protection hidden="1"/>
    </xf>
    <xf numFmtId="167" fontId="2" fillId="0" borderId="1" xfId="1" applyNumberFormat="1" applyFont="1" applyFill="1" applyBorder="1" applyAlignment="1" applyProtection="1">
      <alignment horizontal="right" wrapText="1"/>
      <protection hidden="1"/>
    </xf>
    <xf numFmtId="43" fontId="2" fillId="0" borderId="1" xfId="1" applyNumberFormat="1" applyFont="1" applyFill="1" applyBorder="1" applyAlignment="1" applyProtection="1">
      <alignment horizontal="right" wrapText="1"/>
      <protection hidden="1"/>
    </xf>
    <xf numFmtId="0" fontId="28" fillId="0" borderId="1" xfId="0" applyFont="1" applyFill="1" applyBorder="1" applyAlignment="1">
      <alignment horizontal="right"/>
    </xf>
    <xf numFmtId="0" fontId="29" fillId="0" borderId="1" xfId="0" applyFont="1" applyFill="1" applyBorder="1" applyAlignment="1">
      <alignment horizontal="right" vertical="top"/>
    </xf>
    <xf numFmtId="0" fontId="29" fillId="0" borderId="1" xfId="0" applyFont="1" applyFill="1" applyBorder="1" applyAlignment="1">
      <alignment horizontal="right"/>
    </xf>
    <xf numFmtId="0" fontId="30" fillId="0" borderId="1" xfId="0" applyFont="1" applyFill="1" applyBorder="1" applyAlignment="1">
      <alignment horizontal="right" vertical="center" wrapText="1"/>
    </xf>
    <xf numFmtId="166" fontId="30" fillId="0" borderId="1" xfId="0" applyNumberFormat="1" applyFont="1" applyFill="1" applyBorder="1" applyAlignment="1">
      <alignment horizontal="right" vertical="center" wrapText="1"/>
    </xf>
    <xf numFmtId="0" fontId="29" fillId="0" borderId="1" xfId="0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horizontal="left" vertical="top"/>
    </xf>
    <xf numFmtId="0" fontId="29" fillId="0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top"/>
    </xf>
    <xf numFmtId="1" fontId="29" fillId="0" borderId="1" xfId="0" applyNumberFormat="1" applyFont="1" applyFill="1" applyBorder="1" applyAlignment="1">
      <alignment vertical="center"/>
    </xf>
    <xf numFmtId="0" fontId="29" fillId="0" borderId="1" xfId="0" applyFont="1" applyFill="1" applyBorder="1" applyAlignment="1">
      <alignment vertical="center"/>
    </xf>
    <xf numFmtId="2" fontId="29" fillId="0" borderId="1" xfId="1" applyNumberFormat="1" applyFont="1" applyFill="1" applyBorder="1" applyAlignment="1">
      <alignment vertical="center"/>
    </xf>
    <xf numFmtId="2" fontId="29" fillId="0" borderId="1" xfId="0" applyNumberFormat="1" applyFont="1" applyFill="1" applyBorder="1" applyAlignment="1">
      <alignment vertical="center"/>
    </xf>
    <xf numFmtId="167" fontId="29" fillId="0" borderId="1" xfId="1" applyNumberFormat="1" applyFont="1" applyFill="1" applyBorder="1" applyAlignment="1">
      <alignment vertical="center"/>
    </xf>
    <xf numFmtId="167" fontId="29" fillId="0" borderId="1" xfId="1" applyNumberFormat="1" applyFont="1" applyFill="1" applyBorder="1" applyAlignment="1">
      <alignment horizontal="right"/>
    </xf>
    <xf numFmtId="167" fontId="29" fillId="0" borderId="1" xfId="1" applyNumberFormat="1" applyFont="1" applyFill="1" applyBorder="1" applyAlignment="1" applyProtection="1">
      <alignment horizontal="right"/>
      <protection hidden="1"/>
    </xf>
    <xf numFmtId="169" fontId="29" fillId="0" borderId="1" xfId="1" applyNumberFormat="1" applyFont="1" applyFill="1" applyBorder="1" applyAlignment="1" applyProtection="1">
      <alignment horizontal="right"/>
      <protection hidden="1"/>
    </xf>
    <xf numFmtId="2" fontId="29" fillId="0" borderId="1" xfId="1" applyNumberFormat="1" applyFont="1" applyFill="1" applyBorder="1" applyAlignment="1" applyProtection="1">
      <alignment horizontal="right"/>
      <protection hidden="1"/>
    </xf>
    <xf numFmtId="167" fontId="29" fillId="0" borderId="1" xfId="1" quotePrefix="1" applyNumberFormat="1" applyFont="1" applyFill="1" applyBorder="1" applyAlignment="1" applyProtection="1">
      <alignment horizontal="right"/>
      <protection hidden="1"/>
    </xf>
    <xf numFmtId="43" fontId="29" fillId="0" borderId="1" xfId="1" applyNumberFormat="1" applyFont="1" applyFill="1" applyBorder="1" applyAlignment="1" applyProtection="1">
      <alignment horizontal="right"/>
      <protection hidden="1"/>
    </xf>
    <xf numFmtId="1" fontId="29" fillId="0" borderId="1" xfId="0" applyNumberFormat="1" applyFont="1" applyFill="1" applyBorder="1" applyAlignment="1" applyProtection="1">
      <alignment horizontal="right"/>
      <protection hidden="1"/>
    </xf>
    <xf numFmtId="43" fontId="29" fillId="0" borderId="1" xfId="0" applyNumberFormat="1" applyFont="1" applyFill="1" applyBorder="1" applyAlignment="1" applyProtection="1">
      <alignment horizontal="right"/>
      <protection hidden="1"/>
    </xf>
    <xf numFmtId="0" fontId="28" fillId="0" borderId="1" xfId="0" applyFont="1" applyFill="1" applyBorder="1" applyAlignment="1" applyProtection="1">
      <alignment horizontal="center"/>
    </xf>
    <xf numFmtId="0" fontId="28" fillId="0" borderId="1" xfId="0" applyFont="1" applyFill="1" applyBorder="1" applyAlignment="1" applyProtection="1">
      <alignment wrapText="1"/>
      <protection locked="0"/>
    </xf>
    <xf numFmtId="167" fontId="28" fillId="0" borderId="1" xfId="1" applyNumberFormat="1" applyFont="1" applyFill="1" applyBorder="1" applyAlignment="1">
      <alignment horizontal="right" vertical="top"/>
    </xf>
    <xf numFmtId="165" fontId="28" fillId="0" borderId="1" xfId="0" applyNumberFormat="1" applyFont="1" applyFill="1" applyBorder="1" applyAlignment="1" applyProtection="1">
      <alignment horizontal="right"/>
    </xf>
    <xf numFmtId="2" fontId="28" fillId="0" borderId="1" xfId="1" applyNumberFormat="1" applyFont="1" applyFill="1" applyBorder="1" applyAlignment="1" applyProtection="1">
      <alignment horizontal="right"/>
    </xf>
    <xf numFmtId="1" fontId="28" fillId="0" borderId="1" xfId="0" applyNumberFormat="1" applyFont="1" applyFill="1" applyBorder="1" applyAlignment="1" applyProtection="1">
      <alignment horizontal="right"/>
      <protection hidden="1"/>
    </xf>
    <xf numFmtId="43" fontId="28" fillId="0" borderId="1" xfId="1" applyNumberFormat="1" applyFont="1" applyFill="1" applyBorder="1" applyAlignment="1" applyProtection="1">
      <alignment horizontal="right"/>
      <protection hidden="1"/>
    </xf>
    <xf numFmtId="1" fontId="28" fillId="0" borderId="1" xfId="1" applyNumberFormat="1" applyFont="1" applyFill="1" applyBorder="1" applyAlignment="1" applyProtection="1">
      <alignment horizontal="right"/>
      <protection hidden="1"/>
    </xf>
    <xf numFmtId="1" fontId="28" fillId="0" borderId="1" xfId="0" applyNumberFormat="1" applyFont="1" applyFill="1" applyBorder="1" applyAlignment="1">
      <alignment horizontal="right" vertical="center"/>
    </xf>
    <xf numFmtId="2" fontId="29" fillId="0" borderId="1" xfId="1" applyNumberFormat="1" applyFont="1" applyFill="1" applyBorder="1" applyAlignment="1">
      <alignment horizontal="right"/>
    </xf>
    <xf numFmtId="43" fontId="29" fillId="0" borderId="1" xfId="1" applyNumberFormat="1" applyFont="1" applyFill="1" applyBorder="1" applyAlignment="1">
      <alignment horizontal="right"/>
    </xf>
    <xf numFmtId="167" fontId="29" fillId="0" borderId="1" xfId="1" applyNumberFormat="1" applyFont="1" applyFill="1" applyBorder="1" applyAlignment="1" applyProtection="1">
      <alignment horizontal="right"/>
      <protection locked="0"/>
    </xf>
    <xf numFmtId="165" fontId="29" fillId="0" borderId="1" xfId="0" applyNumberFormat="1" applyFont="1" applyFill="1" applyBorder="1" applyAlignment="1" applyProtection="1">
      <alignment horizontal="right"/>
      <protection locked="0"/>
    </xf>
    <xf numFmtId="165" fontId="29" fillId="0" borderId="1" xfId="0" applyNumberFormat="1" applyFont="1" applyFill="1" applyBorder="1" applyAlignment="1">
      <alignment horizontal="right"/>
    </xf>
    <xf numFmtId="0" fontId="28" fillId="0" borderId="1" xfId="0" applyFont="1" applyFill="1" applyBorder="1" applyAlignment="1">
      <alignment horizontal="left" vertical="top"/>
    </xf>
    <xf numFmtId="0" fontId="28" fillId="0" borderId="1" xfId="0" applyNumberFormat="1" applyFont="1" applyFill="1" applyBorder="1" applyAlignment="1" applyProtection="1">
      <alignment horizontal="left" wrapText="1"/>
      <protection locked="0"/>
    </xf>
    <xf numFmtId="167" fontId="28" fillId="0" borderId="1" xfId="1" applyNumberFormat="1" applyFont="1" applyFill="1" applyBorder="1" applyAlignment="1" applyProtection="1">
      <alignment horizontal="right"/>
      <protection locked="0"/>
    </xf>
    <xf numFmtId="167" fontId="28" fillId="0" borderId="1" xfId="1" applyNumberFormat="1" applyFont="1" applyFill="1" applyBorder="1" applyAlignment="1" applyProtection="1">
      <alignment horizontal="right"/>
      <protection hidden="1"/>
    </xf>
    <xf numFmtId="2" fontId="28" fillId="0" borderId="1" xfId="1" applyNumberFormat="1" applyFont="1" applyFill="1" applyBorder="1" applyAlignment="1" applyProtection="1">
      <alignment horizontal="right"/>
      <protection hidden="1"/>
    </xf>
    <xf numFmtId="167" fontId="28" fillId="0" borderId="1" xfId="1" applyNumberFormat="1" applyFont="1" applyFill="1" applyBorder="1" applyAlignment="1" applyProtection="1">
      <alignment horizontal="right"/>
      <protection locked="0" hidden="1"/>
    </xf>
    <xf numFmtId="167" fontId="28" fillId="0" borderId="1" xfId="1" applyNumberFormat="1" applyFont="1" applyFill="1" applyBorder="1" applyAlignment="1">
      <alignment horizontal="right"/>
    </xf>
    <xf numFmtId="2" fontId="28" fillId="0" borderId="1" xfId="1" applyNumberFormat="1" applyFont="1" applyFill="1" applyBorder="1" applyAlignment="1">
      <alignment horizontal="right"/>
    </xf>
    <xf numFmtId="43" fontId="28" fillId="0" borderId="1" xfId="1" applyNumberFormat="1" applyFont="1" applyFill="1" applyBorder="1" applyAlignment="1">
      <alignment horizontal="right"/>
    </xf>
    <xf numFmtId="0" fontId="28" fillId="0" borderId="1" xfId="0" applyFont="1" applyFill="1" applyBorder="1" applyAlignment="1">
      <alignment horizontal="left" vertical="top" wrapText="1"/>
    </xf>
    <xf numFmtId="165" fontId="28" fillId="0" borderId="1" xfId="0" applyNumberFormat="1" applyFont="1" applyFill="1" applyBorder="1" applyAlignment="1">
      <alignment horizontal="right"/>
    </xf>
    <xf numFmtId="0" fontId="28" fillId="0" borderId="1" xfId="0" applyFont="1" applyFill="1" applyBorder="1" applyAlignment="1">
      <alignment horizontal="right" vertical="top"/>
    </xf>
    <xf numFmtId="2" fontId="28" fillId="0" borderId="1" xfId="1" quotePrefix="1" applyNumberFormat="1" applyFont="1" applyFill="1" applyBorder="1" applyAlignment="1">
      <alignment horizontal="right"/>
    </xf>
    <xf numFmtId="0" fontId="28" fillId="0" borderId="1" xfId="0" quotePrefix="1" applyFont="1" applyFill="1" applyBorder="1" applyAlignment="1">
      <alignment horizontal="right"/>
    </xf>
    <xf numFmtId="0" fontId="30" fillId="0" borderId="1" xfId="0" applyFont="1" applyFill="1" applyBorder="1" applyAlignment="1">
      <alignment horizontal="left" vertical="top"/>
    </xf>
    <xf numFmtId="0" fontId="30" fillId="0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left" vertical="top" wrapText="1"/>
    </xf>
    <xf numFmtId="9" fontId="30" fillId="0" borderId="1" xfId="45" applyFont="1" applyFill="1" applyBorder="1" applyAlignment="1">
      <alignment horizontal="center" vertical="top"/>
    </xf>
    <xf numFmtId="0" fontId="30" fillId="0" borderId="1" xfId="0" applyFont="1" applyFill="1" applyBorder="1" applyAlignment="1">
      <alignment horizontal="right" vertical="top"/>
    </xf>
    <xf numFmtId="165" fontId="30" fillId="0" borderId="1" xfId="0" applyNumberFormat="1" applyFont="1" applyFill="1" applyBorder="1" applyAlignment="1">
      <alignment horizontal="right" vertical="top"/>
    </xf>
    <xf numFmtId="166" fontId="30" fillId="0" borderId="1" xfId="0" applyNumberFormat="1" applyFont="1" applyFill="1" applyBorder="1" applyAlignment="1">
      <alignment horizontal="right" vertical="top"/>
    </xf>
    <xf numFmtId="0" fontId="30" fillId="0" borderId="1" xfId="0" applyFont="1" applyFill="1" applyBorder="1"/>
    <xf numFmtId="1" fontId="30" fillId="0" borderId="1" xfId="0" applyNumberFormat="1" applyFont="1" applyFill="1" applyBorder="1" applyAlignment="1" applyProtection="1">
      <alignment horizontal="right"/>
      <protection locked="0"/>
    </xf>
    <xf numFmtId="165" fontId="30" fillId="0" borderId="1" xfId="0" applyNumberFormat="1" applyFont="1" applyFill="1" applyBorder="1" applyAlignment="1" applyProtection="1">
      <alignment horizontal="right"/>
      <protection locked="0"/>
    </xf>
    <xf numFmtId="1" fontId="30" fillId="0" borderId="1" xfId="0" applyNumberFormat="1" applyFont="1" applyFill="1" applyBorder="1" applyAlignment="1" applyProtection="1">
      <alignment horizontal="right" vertical="center"/>
      <protection hidden="1"/>
    </xf>
    <xf numFmtId="166" fontId="30" fillId="0" borderId="1" xfId="0" applyNumberFormat="1" applyFont="1" applyFill="1" applyBorder="1" applyAlignment="1" applyProtection="1">
      <alignment horizontal="right"/>
      <protection hidden="1"/>
    </xf>
    <xf numFmtId="0" fontId="30" fillId="0" borderId="1" xfId="0" applyFont="1" applyFill="1" applyBorder="1" applyAlignment="1">
      <alignment horizontal="right"/>
    </xf>
    <xf numFmtId="166" fontId="30" fillId="0" borderId="1" xfId="0" applyNumberFormat="1" applyFont="1" applyFill="1" applyBorder="1" applyAlignment="1">
      <alignment horizontal="right"/>
    </xf>
    <xf numFmtId="0" fontId="31" fillId="0" borderId="1" xfId="0" applyFont="1" applyFill="1" applyBorder="1"/>
    <xf numFmtId="1" fontId="31" fillId="0" borderId="1" xfId="0" applyNumberFormat="1" applyFont="1" applyFill="1" applyBorder="1" applyAlignment="1">
      <alignment horizontal="right"/>
    </xf>
    <xf numFmtId="0" fontId="31" fillId="0" borderId="1" xfId="0" applyFont="1" applyFill="1" applyBorder="1" applyAlignment="1">
      <alignment vertical="top"/>
    </xf>
    <xf numFmtId="0" fontId="31" fillId="0" borderId="1" xfId="0" applyFont="1" applyFill="1" applyBorder="1" applyAlignment="1">
      <alignment horizontal="right" vertical="top"/>
    </xf>
    <xf numFmtId="166" fontId="31" fillId="0" borderId="1" xfId="0" applyNumberFormat="1" applyFont="1" applyFill="1" applyBorder="1" applyAlignment="1">
      <alignment horizontal="right" vertical="top"/>
    </xf>
    <xf numFmtId="0" fontId="31" fillId="0" borderId="1" xfId="0" applyFont="1" applyFill="1" applyBorder="1" applyAlignment="1">
      <alignment horizontal="right"/>
    </xf>
    <xf numFmtId="166" fontId="31" fillId="0" borderId="1" xfId="0" applyNumberFormat="1" applyFont="1" applyFill="1" applyBorder="1" applyAlignment="1">
      <alignment horizontal="right"/>
    </xf>
    <xf numFmtId="0" fontId="31" fillId="0" borderId="1" xfId="0" applyFont="1" applyFill="1" applyBorder="1" applyAlignment="1">
      <alignment horizontal="center"/>
    </xf>
    <xf numFmtId="0" fontId="31" fillId="0" borderId="1" xfId="0" applyFont="1" applyFill="1" applyBorder="1" applyAlignment="1">
      <alignment horizontal="left" vertical="top"/>
    </xf>
    <xf numFmtId="0" fontId="31" fillId="0" borderId="1" xfId="0" applyFont="1" applyFill="1" applyBorder="1" applyAlignment="1">
      <alignment horizontal="right" vertical="center" wrapText="1"/>
    </xf>
    <xf numFmtId="43" fontId="30" fillId="0" borderId="1" xfId="1" applyFont="1" applyFill="1" applyBorder="1"/>
    <xf numFmtId="43" fontId="30" fillId="0" borderId="1" xfId="1" applyFont="1" applyFill="1" applyBorder="1" applyAlignment="1">
      <alignment horizontal="right"/>
    </xf>
    <xf numFmtId="43" fontId="31" fillId="0" borderId="1" xfId="1" applyFont="1" applyFill="1" applyBorder="1" applyAlignment="1">
      <alignment horizontal="right"/>
    </xf>
    <xf numFmtId="43" fontId="30" fillId="0" borderId="1" xfId="1" applyFont="1" applyFill="1" applyBorder="1" applyAlignment="1">
      <alignment horizontal="right" vertical="top"/>
    </xf>
    <xf numFmtId="0" fontId="28" fillId="0" borderId="0" xfId="0" applyFont="1" applyFill="1"/>
    <xf numFmtId="0" fontId="33" fillId="0" borderId="0" xfId="0" applyFont="1" applyFill="1"/>
    <xf numFmtId="0" fontId="29" fillId="0" borderId="0" xfId="0" applyFont="1" applyFill="1"/>
    <xf numFmtId="1" fontId="28" fillId="0" borderId="0" xfId="0" applyNumberFormat="1" applyFont="1" applyFill="1"/>
    <xf numFmtId="43" fontId="28" fillId="0" borderId="0" xfId="1" applyFont="1" applyFill="1"/>
    <xf numFmtId="0" fontId="30" fillId="0" borderId="1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28" fillId="0" borderId="1" xfId="0" applyFont="1" applyFill="1" applyBorder="1" applyAlignment="1" applyProtection="1">
      <alignment horizontal="center"/>
      <protection locked="0"/>
    </xf>
    <xf numFmtId="0" fontId="28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wrapText="1"/>
    </xf>
    <xf numFmtId="0" fontId="27" fillId="0" borderId="0" xfId="0" applyFont="1" applyFill="1"/>
    <xf numFmtId="43" fontId="30" fillId="0" borderId="1" xfId="1" applyFont="1" applyFill="1" applyBorder="1" applyAlignment="1" applyProtection="1">
      <alignment horizontal="right"/>
      <protection hidden="1"/>
    </xf>
    <xf numFmtId="43" fontId="31" fillId="0" borderId="1" xfId="1" applyFont="1" applyFill="1" applyBorder="1" applyAlignment="1">
      <alignment horizontal="right" vertical="top"/>
    </xf>
    <xf numFmtId="43" fontId="30" fillId="0" borderId="1" xfId="1" applyFont="1" applyFill="1" applyBorder="1" applyAlignment="1">
      <alignment horizontal="right" vertical="center" wrapText="1"/>
    </xf>
    <xf numFmtId="167" fontId="19" fillId="0" borderId="0" xfId="0" applyNumberFormat="1" applyFont="1" applyAlignment="1">
      <alignment wrapText="1"/>
    </xf>
    <xf numFmtId="0" fontId="31" fillId="0" borderId="1" xfId="0" applyFont="1" applyFill="1" applyBorder="1" applyAlignment="1">
      <alignment horizontal="center" vertical="top" wrapText="1"/>
    </xf>
    <xf numFmtId="0" fontId="35" fillId="0" borderId="1" xfId="0" applyNumberFormat="1" applyFont="1" applyFill="1" applyBorder="1" applyAlignment="1">
      <alignment wrapText="1"/>
    </xf>
    <xf numFmtId="0" fontId="34" fillId="0" borderId="1" xfId="0" applyNumberFormat="1" applyFont="1" applyFill="1" applyBorder="1" applyAlignment="1">
      <alignment wrapText="1"/>
    </xf>
    <xf numFmtId="0" fontId="0" fillId="0" borderId="1" xfId="0" applyNumberFormat="1" applyFont="1" applyFill="1" applyBorder="1"/>
    <xf numFmtId="43" fontId="28" fillId="0" borderId="1" xfId="0" applyNumberFormat="1" applyFont="1" applyFill="1" applyBorder="1" applyAlignment="1" applyProtection="1">
      <alignment horizontal="right"/>
      <protection hidden="1"/>
    </xf>
    <xf numFmtId="1" fontId="31" fillId="0" borderId="1" xfId="0" applyNumberFormat="1" applyFont="1" applyFill="1" applyBorder="1" applyAlignment="1" applyProtection="1">
      <alignment horizontal="right"/>
      <protection locked="0"/>
    </xf>
    <xf numFmtId="0" fontId="30" fillId="0" borderId="1" xfId="0" applyFont="1" applyFill="1" applyBorder="1" applyAlignment="1">
      <alignment horizontal="right" vertical="top" wrapText="1"/>
    </xf>
    <xf numFmtId="166" fontId="30" fillId="0" borderId="1" xfId="0" applyNumberFormat="1" applyFont="1" applyFill="1" applyBorder="1" applyAlignment="1">
      <alignment horizontal="right" vertical="top" wrapText="1"/>
    </xf>
    <xf numFmtId="43" fontId="30" fillId="0" borderId="1" xfId="1" applyFont="1" applyFill="1" applyBorder="1" applyAlignment="1">
      <alignment horizontal="right" vertical="top" wrapText="1"/>
    </xf>
    <xf numFmtId="0" fontId="0" fillId="0" borderId="1" xfId="0" applyNumberFormat="1" applyFont="1" applyFill="1" applyBorder="1" applyAlignment="1">
      <alignment vertical="top"/>
    </xf>
    <xf numFmtId="164" fontId="31" fillId="0" borderId="1" xfId="0" applyNumberFormat="1" applyFont="1" applyFill="1" applyBorder="1" applyAlignment="1">
      <alignment horizontal="right"/>
    </xf>
    <xf numFmtId="0" fontId="0" fillId="0" borderId="1" xfId="0" applyNumberFormat="1" applyFont="1" applyBorder="1"/>
    <xf numFmtId="0" fontId="29" fillId="0" borderId="1" xfId="0" applyFont="1" applyFill="1" applyBorder="1" applyAlignment="1">
      <alignment horizontal="left" vertical="top"/>
    </xf>
    <xf numFmtId="0" fontId="29" fillId="0" borderId="1" xfId="0" applyNumberFormat="1" applyFont="1" applyFill="1" applyBorder="1" applyAlignment="1" applyProtection="1">
      <alignment horizontal="left" wrapText="1"/>
      <protection locked="0"/>
    </xf>
    <xf numFmtId="0" fontId="4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 wrapText="1"/>
    </xf>
    <xf numFmtId="167" fontId="24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/>
    </xf>
    <xf numFmtId="167" fontId="24" fillId="0" borderId="1" xfId="1" applyNumberFormat="1" applyFont="1" applyFill="1" applyBorder="1" applyAlignment="1">
      <alignment horizontal="center" vertical="center"/>
    </xf>
    <xf numFmtId="168" fontId="29" fillId="0" borderId="1" xfId="0" applyNumberFormat="1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center" vertical="top" wrapText="1"/>
    </xf>
    <xf numFmtId="0" fontId="29" fillId="0" borderId="1" xfId="0" applyFont="1" applyFill="1" applyBorder="1" applyAlignment="1">
      <alignment horizontal="left" vertical="top"/>
    </xf>
    <xf numFmtId="0" fontId="29" fillId="0" borderId="1" xfId="0" applyFont="1" applyFill="1" applyBorder="1" applyAlignment="1">
      <alignment horizontal="center" vertical="center" wrapText="1"/>
    </xf>
    <xf numFmtId="2" fontId="29" fillId="0" borderId="1" xfId="0" applyNumberFormat="1" applyFont="1" applyFill="1" applyBorder="1" applyAlignment="1">
      <alignment horizontal="center" vertical="top" wrapText="1"/>
    </xf>
    <xf numFmtId="43" fontId="31" fillId="0" borderId="1" xfId="1" applyFont="1" applyFill="1" applyBorder="1" applyAlignment="1">
      <alignment horizontal="center" vertical="top" wrapText="1"/>
    </xf>
    <xf numFmtId="0" fontId="31" fillId="0" borderId="1" xfId="0" applyFont="1" applyFill="1" applyBorder="1" applyAlignment="1">
      <alignment horizontal="center" vertical="top" wrapText="1"/>
    </xf>
    <xf numFmtId="168" fontId="31" fillId="0" borderId="1" xfId="0" applyNumberFormat="1" applyFont="1" applyFill="1" applyBorder="1" applyAlignment="1">
      <alignment horizontal="center" vertical="top" wrapText="1"/>
    </xf>
    <xf numFmtId="0" fontId="32" fillId="0" borderId="4" xfId="0" applyFont="1" applyFill="1" applyBorder="1" applyAlignment="1">
      <alignment horizontal="center"/>
    </xf>
    <xf numFmtId="0" fontId="32" fillId="0" borderId="5" xfId="0" applyFont="1" applyFill="1" applyBorder="1" applyAlignment="1">
      <alignment horizontal="center"/>
    </xf>
    <xf numFmtId="0" fontId="32" fillId="0" borderId="6" xfId="0" applyFont="1" applyFill="1" applyBorder="1" applyAlignment="1">
      <alignment horizontal="center"/>
    </xf>
    <xf numFmtId="0" fontId="31" fillId="0" borderId="22" xfId="0" applyFont="1" applyFill="1" applyBorder="1"/>
    <xf numFmtId="0" fontId="31" fillId="0" borderId="2" xfId="0" applyFont="1" applyFill="1" applyBorder="1"/>
    <xf numFmtId="0" fontId="31" fillId="0" borderId="23" xfId="0" applyFont="1" applyFill="1" applyBorder="1"/>
    <xf numFmtId="0" fontId="31" fillId="0" borderId="24" xfId="0" applyFont="1" applyFill="1" applyBorder="1"/>
    <xf numFmtId="0" fontId="31" fillId="0" borderId="25" xfId="0" applyFont="1" applyFill="1" applyBorder="1"/>
    <xf numFmtId="0" fontId="31" fillId="0" borderId="26" xfId="0" applyFont="1" applyFill="1" applyBorder="1"/>
    <xf numFmtId="0" fontId="31" fillId="0" borderId="27" xfId="0" applyFont="1" applyFill="1" applyBorder="1"/>
    <xf numFmtId="0" fontId="31" fillId="0" borderId="3" xfId="0" applyFont="1" applyFill="1" applyBorder="1"/>
    <xf numFmtId="0" fontId="31" fillId="0" borderId="28" xfId="0" applyFont="1" applyFill="1" applyBorder="1"/>
    <xf numFmtId="0" fontId="4" fillId="0" borderId="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168" fontId="4" fillId="0" borderId="1" xfId="0" applyNumberFormat="1" applyFont="1" applyBorder="1" applyAlignment="1">
      <alignment horizontal="center" vertical="top" wrapText="1"/>
    </xf>
    <xf numFmtId="0" fontId="26" fillId="0" borderId="4" xfId="0" applyFont="1" applyBorder="1" applyAlignment="1">
      <alignment horizontal="center" wrapText="1"/>
    </xf>
    <xf numFmtId="0" fontId="26" fillId="0" borderId="5" xfId="0" applyFont="1" applyBorder="1" applyAlignment="1">
      <alignment horizontal="center" wrapText="1"/>
    </xf>
    <xf numFmtId="0" fontId="26" fillId="0" borderId="6" xfId="0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7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9" fillId="0" borderId="1" xfId="0" applyNumberFormat="1" applyFont="1" applyFill="1" applyBorder="1" applyAlignment="1" applyProtection="1">
      <alignment horizontal="center"/>
      <protection locked="0"/>
    </xf>
  </cellXfs>
  <cellStyles count="46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1" builtinId="3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rmal 3" xfId="42"/>
    <cellStyle name="Note 2" xfId="43"/>
    <cellStyle name="Output" xfId="10" builtinId="21" customBuiltin="1"/>
    <cellStyle name="Percent" xfId="45" builtinId="5"/>
    <cellStyle name="Title 2" xfId="44"/>
    <cellStyle name="Total" xfId="16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59530</xdr:rowOff>
    </xdr:from>
    <xdr:to>
      <xdr:col>0</xdr:col>
      <xdr:colOff>0</xdr:colOff>
      <xdr:row>34</xdr:row>
      <xdr:rowOff>391583</xdr:rowOff>
    </xdr:to>
    <xdr:sp macro="[1]!opentextblock" textlink="">
      <xdr:nvSpPr>
        <xdr:cNvPr id="5" name="Rounded Rectangle 4"/>
        <xdr:cNvSpPr/>
      </xdr:nvSpPr>
      <xdr:spPr>
        <a:xfrm>
          <a:off x="17582179" y="11156155"/>
          <a:ext cx="1071564" cy="132028"/>
        </a:xfrm>
        <a:prstGeom prst="roundRect">
          <a:avLst/>
        </a:prstGeom>
        <a:solidFill>
          <a:srgbClr val="9B2D2A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/>
            <a:t>Add Notes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ECT\MATHUR\Secretarial\Stock%20Exchanges\2018-19\Q4_JanFebMar\January\Shareholding%20Pattern\Shareholding%20Patter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GeneralInfo"/>
      <sheetName val="Declaration"/>
      <sheetName val="Summary"/>
      <sheetName val="Taxonomy"/>
      <sheetName val="Shareholding Pattern"/>
      <sheetName val="IndHUF"/>
      <sheetName val="CGAndSG"/>
      <sheetName val="Banks"/>
      <sheetName val="OtherIND"/>
      <sheetName val="Individuals"/>
      <sheetName val="Government"/>
      <sheetName val="Institutions"/>
      <sheetName val="FPIPromoter"/>
      <sheetName val="OtherForeign"/>
      <sheetName val="MutuaFund"/>
      <sheetName val="VentureCap"/>
      <sheetName val="AIF"/>
      <sheetName val="FVC"/>
      <sheetName val="FPI_Insti"/>
      <sheetName val="Bank_Insti"/>
      <sheetName val="Insurance"/>
      <sheetName val="Pension"/>
      <sheetName val="Other_Insti"/>
      <sheetName val="CG&amp;SG&amp;PI"/>
      <sheetName val="Indivisual(aI)"/>
      <sheetName val="Indivisual(aII)"/>
      <sheetName val="NBFC"/>
      <sheetName val="EmpTrust"/>
      <sheetName val="OD"/>
      <sheetName val="Other_NonInsti"/>
      <sheetName val="DRHolder"/>
      <sheetName val="EBT"/>
      <sheetName val="Unclaimed_Prom"/>
      <sheetName val="TextBlock"/>
      <sheetName val="PAC_Public"/>
      <sheetName val="Unclaimed_Public"/>
    </sheetNames>
    <definedNames>
      <definedName name="opentextbloc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zoomScaleNormal="100" zoomScaleSheetLayoutView="100" workbookViewId="0">
      <selection activeCell="C18" sqref="C18"/>
    </sheetView>
  </sheetViews>
  <sheetFormatPr defaultRowHeight="15" x14ac:dyDescent="0.25"/>
  <cols>
    <col min="1" max="1" width="1.85546875" bestFit="1" customWidth="1"/>
    <col min="2" max="2" width="5.28515625" bestFit="1" customWidth="1"/>
    <col min="3" max="3" width="59" bestFit="1" customWidth="1"/>
    <col min="4" max="4" width="15.28515625" customWidth="1"/>
    <col min="5" max="5" width="12.140625" customWidth="1"/>
  </cols>
  <sheetData>
    <row r="1" spans="1:6" ht="44.25" customHeight="1" x14ac:dyDescent="0.25">
      <c r="A1" s="169" t="s">
        <v>250</v>
      </c>
      <c r="B1" s="169"/>
      <c r="C1" s="169"/>
      <c r="D1" s="169"/>
      <c r="E1" s="169"/>
    </row>
    <row r="2" spans="1:6" x14ac:dyDescent="0.25">
      <c r="A2" s="1">
        <v>1</v>
      </c>
      <c r="B2" s="168" t="s">
        <v>35</v>
      </c>
      <c r="C2" s="168"/>
      <c r="D2" s="168"/>
      <c r="E2" s="168"/>
    </row>
    <row r="3" spans="1:6" x14ac:dyDescent="0.25">
      <c r="A3" s="1">
        <v>2</v>
      </c>
      <c r="B3" s="168" t="s">
        <v>36</v>
      </c>
      <c r="C3" s="168"/>
      <c r="D3" s="168"/>
      <c r="E3" s="168"/>
    </row>
    <row r="4" spans="1:6" x14ac:dyDescent="0.25">
      <c r="A4" s="1">
        <v>3</v>
      </c>
      <c r="B4" s="168" t="s">
        <v>37</v>
      </c>
      <c r="C4" s="168"/>
      <c r="D4" s="168"/>
      <c r="E4" s="168"/>
    </row>
    <row r="5" spans="1:6" x14ac:dyDescent="0.25">
      <c r="A5" s="1"/>
      <c r="B5" s="168" t="s">
        <v>251</v>
      </c>
      <c r="C5" s="168"/>
      <c r="D5" s="168"/>
      <c r="E5" s="168"/>
    </row>
    <row r="6" spans="1:6" ht="15.75" thickBot="1" x14ac:dyDescent="0.3">
      <c r="A6" s="1">
        <v>4</v>
      </c>
      <c r="B6" s="168" t="s">
        <v>38</v>
      </c>
      <c r="C6" s="168"/>
      <c r="D6" s="168"/>
      <c r="E6" s="168"/>
    </row>
    <row r="7" spans="1:6" x14ac:dyDescent="0.25">
      <c r="A7" s="2"/>
      <c r="B7" s="3" t="s">
        <v>39</v>
      </c>
      <c r="C7" s="4" t="s">
        <v>40</v>
      </c>
      <c r="D7" s="4" t="s">
        <v>41</v>
      </c>
      <c r="E7" s="5" t="s">
        <v>42</v>
      </c>
    </row>
    <row r="8" spans="1:6" x14ac:dyDescent="0.25">
      <c r="A8" s="2"/>
      <c r="B8" s="6">
        <v>1</v>
      </c>
      <c r="C8" s="7" t="s">
        <v>43</v>
      </c>
      <c r="D8" s="7"/>
      <c r="E8" s="8" t="s">
        <v>42</v>
      </c>
    </row>
    <row r="9" spans="1:6" x14ac:dyDescent="0.25">
      <c r="A9" s="2"/>
      <c r="B9" s="6">
        <v>2</v>
      </c>
      <c r="C9" s="7" t="s">
        <v>44</v>
      </c>
      <c r="D9" s="7"/>
      <c r="E9" s="8" t="s">
        <v>42</v>
      </c>
    </row>
    <row r="10" spans="1:6" x14ac:dyDescent="0.25">
      <c r="A10" s="2"/>
      <c r="B10" s="6">
        <v>3</v>
      </c>
      <c r="C10" s="7" t="s">
        <v>45</v>
      </c>
      <c r="D10" s="7"/>
      <c r="E10" s="8" t="s">
        <v>42</v>
      </c>
    </row>
    <row r="11" spans="1:6" x14ac:dyDescent="0.25">
      <c r="A11" s="2"/>
      <c r="B11" s="6">
        <v>4</v>
      </c>
      <c r="C11" s="7" t="s">
        <v>46</v>
      </c>
      <c r="D11" s="7"/>
      <c r="E11" s="8" t="s">
        <v>42</v>
      </c>
    </row>
    <row r="12" spans="1:6" x14ac:dyDescent="0.25">
      <c r="A12" s="2"/>
      <c r="B12" s="6">
        <v>5</v>
      </c>
      <c r="C12" s="7" t="s">
        <v>47</v>
      </c>
      <c r="D12" s="7"/>
      <c r="E12" s="8" t="s">
        <v>42</v>
      </c>
    </row>
    <row r="13" spans="1:6" x14ac:dyDescent="0.25">
      <c r="A13" s="1"/>
      <c r="B13" s="6">
        <v>6</v>
      </c>
      <c r="C13" s="7" t="s">
        <v>48</v>
      </c>
      <c r="D13" s="7" t="s">
        <v>41</v>
      </c>
      <c r="E13" s="8"/>
    </row>
    <row r="14" spans="1:6" x14ac:dyDescent="0.25">
      <c r="A14" s="9"/>
      <c r="B14" s="38">
        <v>7</v>
      </c>
      <c r="C14" s="36" t="s">
        <v>49</v>
      </c>
      <c r="D14" s="36"/>
      <c r="E14" s="37" t="s">
        <v>42</v>
      </c>
    </row>
    <row r="15" spans="1:6" ht="15.75" thickBot="1" x14ac:dyDescent="0.3">
      <c r="A15" s="41"/>
      <c r="B15" s="40">
        <v>8</v>
      </c>
      <c r="C15" s="36" t="s">
        <v>242</v>
      </c>
      <c r="D15" s="36" t="s">
        <v>42</v>
      </c>
      <c r="E15" s="42"/>
      <c r="F15" s="43"/>
    </row>
    <row r="16" spans="1:6" ht="15.75" thickBot="1" x14ac:dyDescent="0.3">
      <c r="B16" s="39"/>
      <c r="C16" s="39"/>
      <c r="D16" s="39"/>
      <c r="E16" s="39"/>
    </row>
    <row r="17" spans="3:3" x14ac:dyDescent="0.25">
      <c r="C17" s="39"/>
    </row>
  </sheetData>
  <sheetProtection formatCells="0" formatColumns="0" formatRows="0" insertColumns="0" insertRows="0" insertHyperlinks="0" deleteColumns="0" deleteRows="0" sort="0" autoFilter="0" pivotTables="0"/>
  <mergeCells count="6">
    <mergeCell ref="B6:E6"/>
    <mergeCell ref="A1:E1"/>
    <mergeCell ref="B2:E2"/>
    <mergeCell ref="B3:E3"/>
    <mergeCell ref="B4:E4"/>
    <mergeCell ref="B5:E5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zoomScaleNormal="100" workbookViewId="0">
      <pane xSplit="2" ySplit="7" topLeftCell="F8" activePane="bottomRight" state="frozen"/>
      <selection activeCell="F1" sqref="F1"/>
      <selection pane="topRight" activeCell="F1" sqref="F1"/>
      <selection pane="bottomLeft" activeCell="F1" sqref="F1"/>
      <selection pane="bottomRight" activeCell="A4" sqref="A4:S4"/>
    </sheetView>
  </sheetViews>
  <sheetFormatPr defaultRowHeight="15" x14ac:dyDescent="0.25"/>
  <cols>
    <col min="1" max="1" width="7.28515625" style="12" bestFit="1" customWidth="1"/>
    <col min="2" max="2" width="27" style="12" bestFit="1" customWidth="1"/>
    <col min="3" max="3" width="10" style="12" bestFit="1" customWidth="1"/>
    <col min="4" max="4" width="13.7109375" style="12" bestFit="1" customWidth="1"/>
    <col min="5" max="5" width="13.42578125" style="12" bestFit="1" customWidth="1"/>
    <col min="6" max="6" width="10.140625" style="12" bestFit="1" customWidth="1"/>
    <col min="7" max="7" width="12.7109375" style="12" bestFit="1" customWidth="1"/>
    <col min="8" max="8" width="12.7109375" style="12" customWidth="1"/>
    <col min="9" max="9" width="12.5703125" style="12" bestFit="1" customWidth="1"/>
    <col min="10" max="10" width="4.85546875" style="12" bestFit="1" customWidth="1"/>
    <col min="11" max="11" width="12.5703125" style="12" bestFit="1" customWidth="1"/>
    <col min="12" max="12" width="7.7109375" style="12" bestFit="1" customWidth="1"/>
    <col min="13" max="13" width="10.140625" style="12" bestFit="1" customWidth="1"/>
    <col min="14" max="14" width="9.28515625" style="12" customWidth="1"/>
    <col min="15" max="15" width="11.7109375" style="12" bestFit="1" customWidth="1"/>
    <col min="16" max="16" width="12.7109375" style="12" bestFit="1" customWidth="1"/>
    <col min="17" max="17" width="3.5703125" style="12" bestFit="1" customWidth="1"/>
    <col min="18" max="18" width="9.140625" style="12" bestFit="1" customWidth="1"/>
    <col min="19" max="19" width="11.5703125" style="12" bestFit="1" customWidth="1"/>
    <col min="20" max="20" width="10.5703125" style="12" bestFit="1" customWidth="1"/>
    <col min="21" max="21" width="12.85546875" style="12" bestFit="1" customWidth="1"/>
    <col min="22" max="16384" width="9.140625" style="12"/>
  </cols>
  <sheetData>
    <row r="1" spans="1:22" x14ac:dyDescent="0.25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</row>
    <row r="2" spans="1:22" s="13" customFormat="1" x14ac:dyDescent="0.25">
      <c r="A2" s="172" t="s">
        <v>50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26"/>
      <c r="U2" s="26"/>
    </row>
    <row r="3" spans="1:22" s="13" customFormat="1" x14ac:dyDescent="0.25">
      <c r="A3" s="172" t="s">
        <v>251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26"/>
      <c r="U3" s="26"/>
    </row>
    <row r="4" spans="1:22" s="14" customFormat="1" x14ac:dyDescent="0.25">
      <c r="A4" s="172" t="s">
        <v>51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27"/>
      <c r="U4" s="27"/>
    </row>
    <row r="5" spans="1:22" s="17" customFormat="1" ht="11.25" x14ac:dyDescent="0.2">
      <c r="A5" s="171" t="s">
        <v>1</v>
      </c>
      <c r="B5" s="171" t="s">
        <v>2</v>
      </c>
      <c r="C5" s="171" t="s">
        <v>3</v>
      </c>
      <c r="D5" s="171" t="s">
        <v>4</v>
      </c>
      <c r="E5" s="171" t="s">
        <v>5</v>
      </c>
      <c r="F5" s="171" t="s">
        <v>6</v>
      </c>
      <c r="G5" s="171" t="s">
        <v>7</v>
      </c>
      <c r="H5" s="171" t="s">
        <v>8</v>
      </c>
      <c r="I5" s="173" t="s">
        <v>9</v>
      </c>
      <c r="J5" s="173"/>
      <c r="K5" s="173"/>
      <c r="L5" s="173"/>
      <c r="M5" s="171" t="s">
        <v>10</v>
      </c>
      <c r="N5" s="171" t="s">
        <v>11</v>
      </c>
      <c r="O5" s="171" t="s">
        <v>12</v>
      </c>
      <c r="P5" s="171" t="s">
        <v>13</v>
      </c>
      <c r="Q5" s="171" t="s">
        <v>14</v>
      </c>
      <c r="R5" s="171"/>
      <c r="S5" s="171" t="s">
        <v>15</v>
      </c>
      <c r="T5" s="171"/>
      <c r="U5" s="171" t="s">
        <v>16</v>
      </c>
    </row>
    <row r="6" spans="1:22" s="17" customFormat="1" ht="21" customHeight="1" x14ac:dyDescent="0.2">
      <c r="A6" s="171"/>
      <c r="B6" s="171"/>
      <c r="C6" s="171"/>
      <c r="D6" s="171"/>
      <c r="E6" s="171"/>
      <c r="F6" s="171"/>
      <c r="G6" s="171"/>
      <c r="H6" s="171"/>
      <c r="I6" s="171" t="s">
        <v>17</v>
      </c>
      <c r="J6" s="171"/>
      <c r="K6" s="171"/>
      <c r="L6" s="171" t="s">
        <v>18</v>
      </c>
      <c r="M6" s="171"/>
      <c r="N6" s="171"/>
      <c r="O6" s="171"/>
      <c r="P6" s="171"/>
      <c r="Q6" s="171"/>
      <c r="R6" s="171"/>
      <c r="S6" s="171"/>
      <c r="T6" s="171"/>
      <c r="U6" s="171"/>
    </row>
    <row r="7" spans="1:22" s="17" customFormat="1" ht="58.5" customHeight="1" x14ac:dyDescent="0.2">
      <c r="A7" s="171"/>
      <c r="B7" s="171"/>
      <c r="C7" s="171"/>
      <c r="D7" s="171"/>
      <c r="E7" s="171"/>
      <c r="F7" s="171"/>
      <c r="G7" s="171"/>
      <c r="H7" s="171"/>
      <c r="I7" s="51" t="s">
        <v>19</v>
      </c>
      <c r="J7" s="51" t="s">
        <v>20</v>
      </c>
      <c r="K7" s="51" t="s">
        <v>21</v>
      </c>
      <c r="L7" s="171"/>
      <c r="M7" s="171"/>
      <c r="N7" s="171"/>
      <c r="O7" s="171"/>
      <c r="P7" s="171"/>
      <c r="Q7" s="51" t="s">
        <v>22</v>
      </c>
      <c r="R7" s="51" t="s">
        <v>23</v>
      </c>
      <c r="S7" s="51" t="s">
        <v>22</v>
      </c>
      <c r="T7" s="51" t="s">
        <v>23</v>
      </c>
      <c r="U7" s="171"/>
    </row>
    <row r="8" spans="1:22" x14ac:dyDescent="0.25">
      <c r="A8" s="45" t="s">
        <v>24</v>
      </c>
      <c r="B8" s="46" t="s">
        <v>25</v>
      </c>
      <c r="C8" s="10">
        <f>'Table II'!D71</f>
        <v>46</v>
      </c>
      <c r="D8" s="10">
        <f>'Table II'!E71</f>
        <v>131921528</v>
      </c>
      <c r="E8" s="10">
        <f>'Table II'!F71</f>
        <v>0</v>
      </c>
      <c r="F8" s="10">
        <f>'Table II'!G71</f>
        <v>0</v>
      </c>
      <c r="G8" s="54">
        <f>'Table II'!H71</f>
        <v>131921528</v>
      </c>
      <c r="H8" s="55">
        <f>'Table II'!I71</f>
        <v>54.272033956560712</v>
      </c>
      <c r="I8" s="54">
        <f>'Table II'!J71</f>
        <v>131921528</v>
      </c>
      <c r="J8" s="54">
        <f>'Table II'!K71</f>
        <v>0</v>
      </c>
      <c r="K8" s="54">
        <f>'Table II'!L71</f>
        <v>131921528</v>
      </c>
      <c r="L8" s="55">
        <f>'Table II'!M71</f>
        <v>54.276138173612793</v>
      </c>
      <c r="M8" s="54">
        <f>'Table II'!N71</f>
        <v>0</v>
      </c>
      <c r="N8" s="54" t="s">
        <v>26</v>
      </c>
      <c r="O8" s="54">
        <f>'Table II'!N71</f>
        <v>0</v>
      </c>
      <c r="P8" s="55">
        <f>'Table II'!O71</f>
        <v>54.276138173612793</v>
      </c>
      <c r="Q8" s="54">
        <f>'Table II'!P71</f>
        <v>0</v>
      </c>
      <c r="R8" s="54">
        <f>'Table II'!Q71</f>
        <v>0</v>
      </c>
      <c r="S8" s="44">
        <f>'Table II'!R71</f>
        <v>10986208</v>
      </c>
      <c r="T8" s="55">
        <f>'Table II'!S71</f>
        <v>8.3278356205819559</v>
      </c>
      <c r="U8" s="54">
        <f>'Table II'!T71</f>
        <v>131921154</v>
      </c>
      <c r="V8" s="29"/>
    </row>
    <row r="9" spans="1:22" x14ac:dyDescent="0.25">
      <c r="A9" s="45" t="s">
        <v>27</v>
      </c>
      <c r="B9" s="46" t="s">
        <v>28</v>
      </c>
      <c r="C9" s="47">
        <f>'Table III'!D45</f>
        <v>40225</v>
      </c>
      <c r="D9" s="10">
        <f>'Table III'!E45</f>
        <v>111168403</v>
      </c>
      <c r="E9" s="10">
        <f>'Table III'!F45</f>
        <v>0</v>
      </c>
      <c r="F9" s="10">
        <f>'Table III'!G45</f>
        <v>0</v>
      </c>
      <c r="G9" s="54">
        <f>'Table III'!H45</f>
        <v>111168403</v>
      </c>
      <c r="H9" s="55">
        <f>'Table III'!I45</f>
        <v>45.731389425586705</v>
      </c>
      <c r="I9" s="54">
        <f>'Table III'!J45</f>
        <v>111168403</v>
      </c>
      <c r="J9" s="54">
        <f>'Table III'!K45</f>
        <v>0</v>
      </c>
      <c r="K9" s="54">
        <f>'Table III'!L45</f>
        <v>111168403</v>
      </c>
      <c r="L9" s="55">
        <f>'Table III'!M45</f>
        <v>45.731389425586705</v>
      </c>
      <c r="M9" s="54">
        <f>'Table III'!N45</f>
        <v>0</v>
      </c>
      <c r="N9" s="54" t="s">
        <v>26</v>
      </c>
      <c r="O9" s="54">
        <f>'Table III'!N45</f>
        <v>0</v>
      </c>
      <c r="P9" s="55">
        <f>'Table III'!O45</f>
        <v>45.731389425586705</v>
      </c>
      <c r="Q9" s="54">
        <f>'Table III'!P45</f>
        <v>0</v>
      </c>
      <c r="R9" s="54">
        <f>'Table III'!Q45</f>
        <v>0</v>
      </c>
      <c r="S9" s="54">
        <f>'Table III'!R45</f>
        <v>0</v>
      </c>
      <c r="T9" s="55">
        <f>'Table III'!S45</f>
        <v>0</v>
      </c>
      <c r="U9" s="54">
        <f>'Table III'!T45</f>
        <v>107876048</v>
      </c>
    </row>
    <row r="10" spans="1:22" x14ac:dyDescent="0.25">
      <c r="A10" s="45" t="s">
        <v>29</v>
      </c>
      <c r="B10" s="46" t="s">
        <v>30</v>
      </c>
      <c r="C10" s="10">
        <f>'Table IV'!D10</f>
        <v>0</v>
      </c>
      <c r="D10" s="10">
        <f>'Table IV'!E10</f>
        <v>0</v>
      </c>
      <c r="E10" s="10">
        <f>'Table IV'!F10</f>
        <v>0</v>
      </c>
      <c r="F10" s="10">
        <f>'Table IV'!G10</f>
        <v>0</v>
      </c>
      <c r="G10" s="54">
        <f>'Table IV'!H10</f>
        <v>0</v>
      </c>
      <c r="H10" s="55">
        <f>'Table IV'!I10</f>
        <v>0</v>
      </c>
      <c r="I10" s="54">
        <f>'Table IV'!J10</f>
        <v>0</v>
      </c>
      <c r="J10" s="54">
        <f>'Table IV'!K10</f>
        <v>0</v>
      </c>
      <c r="K10" s="54">
        <f>'Table IV'!L10</f>
        <v>0</v>
      </c>
      <c r="L10" s="55">
        <f>'Table IV'!M10</f>
        <v>0</v>
      </c>
      <c r="M10" s="54">
        <f>'Table IV'!N10</f>
        <v>0</v>
      </c>
      <c r="N10" s="54" t="s">
        <v>26</v>
      </c>
      <c r="O10" s="54">
        <f>'Table IV'!N10</f>
        <v>0</v>
      </c>
      <c r="P10" s="55">
        <f>'Table IV'!O10</f>
        <v>0</v>
      </c>
      <c r="Q10" s="54">
        <f>'Table IV'!P10</f>
        <v>0</v>
      </c>
      <c r="R10" s="54">
        <f>'Table IV'!Q10</f>
        <v>0</v>
      </c>
      <c r="S10" s="54">
        <f>'Table IV'!R10</f>
        <v>0</v>
      </c>
      <c r="T10" s="55">
        <f>'Table IV'!S10</f>
        <v>0</v>
      </c>
      <c r="U10" s="54">
        <f>'Table IV'!T10</f>
        <v>0</v>
      </c>
    </row>
    <row r="11" spans="1:22" x14ac:dyDescent="0.25">
      <c r="A11" s="45" t="s">
        <v>31</v>
      </c>
      <c r="B11" s="48" t="s">
        <v>32</v>
      </c>
      <c r="C11" s="10">
        <f>'Table IV'!D8</f>
        <v>0</v>
      </c>
      <c r="D11" s="10">
        <f>'Table IV'!E8</f>
        <v>0</v>
      </c>
      <c r="E11" s="10">
        <f>'Table IV'!F8</f>
        <v>0</v>
      </c>
      <c r="F11" s="10">
        <f>'Table IV'!G8</f>
        <v>0</v>
      </c>
      <c r="G11" s="54">
        <f>'Table IV'!H8</f>
        <v>0</v>
      </c>
      <c r="H11" s="55">
        <f>'Table IV'!I8</f>
        <v>0</v>
      </c>
      <c r="I11" s="54">
        <f>'Table IV'!J8</f>
        <v>0</v>
      </c>
      <c r="J11" s="54">
        <f>'Table IV'!K8</f>
        <v>0</v>
      </c>
      <c r="K11" s="54">
        <f>'Table IV'!L8</f>
        <v>0</v>
      </c>
      <c r="L11" s="55">
        <f>'Table IV'!M8</f>
        <v>0</v>
      </c>
      <c r="M11" s="54">
        <f>'Table IV'!N8</f>
        <v>0</v>
      </c>
      <c r="N11" s="54" t="s">
        <v>26</v>
      </c>
      <c r="O11" s="54">
        <f>'Table IV'!N8</f>
        <v>0</v>
      </c>
      <c r="P11" s="55">
        <f>'Table IV'!O8</f>
        <v>0</v>
      </c>
      <c r="Q11" s="54">
        <f>'Table IV'!P8</f>
        <v>0</v>
      </c>
      <c r="R11" s="54">
        <f>'Table IV'!Q8</f>
        <v>0</v>
      </c>
      <c r="S11" s="54">
        <f>'Table IV'!R8</f>
        <v>0</v>
      </c>
      <c r="T11" s="55">
        <f>'Table IV'!S8</f>
        <v>0</v>
      </c>
      <c r="U11" s="54">
        <f>'Table IV'!T8</f>
        <v>0</v>
      </c>
    </row>
    <row r="12" spans="1:22" ht="30" x14ac:dyDescent="0.25">
      <c r="A12" s="45" t="s">
        <v>33</v>
      </c>
      <c r="B12" s="48" t="s">
        <v>34</v>
      </c>
      <c r="C12" s="10">
        <f>'Table IV'!D9</f>
        <v>0</v>
      </c>
      <c r="D12" s="10">
        <f>'Table IV'!E9</f>
        <v>0</v>
      </c>
      <c r="E12" s="10">
        <f>'Table IV'!F9</f>
        <v>0</v>
      </c>
      <c r="F12" s="10">
        <f>'Table IV'!G9</f>
        <v>0</v>
      </c>
      <c r="G12" s="54">
        <f>'Table IV'!H9</f>
        <v>0</v>
      </c>
      <c r="H12" s="55">
        <f>'Table IV'!I9</f>
        <v>0</v>
      </c>
      <c r="I12" s="54">
        <f>'Table IV'!J9</f>
        <v>0</v>
      </c>
      <c r="J12" s="54">
        <f>'Table IV'!K9</f>
        <v>0</v>
      </c>
      <c r="K12" s="54">
        <f>'Table IV'!L9</f>
        <v>0</v>
      </c>
      <c r="L12" s="55">
        <f>'Table IV'!M9</f>
        <v>0</v>
      </c>
      <c r="M12" s="54">
        <f>'Table IV'!N9</f>
        <v>0</v>
      </c>
      <c r="N12" s="54" t="s">
        <v>26</v>
      </c>
      <c r="O12" s="54">
        <f>'Table IV'!N9</f>
        <v>0</v>
      </c>
      <c r="P12" s="55">
        <f>'Table IV'!O9</f>
        <v>0</v>
      </c>
      <c r="Q12" s="54">
        <f>'Table IV'!P9</f>
        <v>0</v>
      </c>
      <c r="R12" s="54">
        <f>'Table IV'!Q9</f>
        <v>0</v>
      </c>
      <c r="S12" s="54">
        <f>'Table IV'!R9</f>
        <v>0</v>
      </c>
      <c r="T12" s="55">
        <f>'Table IV'!S9</f>
        <v>0</v>
      </c>
      <c r="U12" s="54">
        <f>'Table IV'!T9</f>
        <v>0</v>
      </c>
    </row>
    <row r="13" spans="1:22" x14ac:dyDescent="0.25">
      <c r="A13" s="49"/>
      <c r="B13" s="50" t="s">
        <v>21</v>
      </c>
      <c r="C13" s="11">
        <f>SUM(C8:C10)</f>
        <v>40271</v>
      </c>
      <c r="D13" s="11">
        <f t="shared" ref="D13:U13" si="0">SUM(D8:D10)</f>
        <v>243089931</v>
      </c>
      <c r="E13" s="11">
        <f t="shared" si="0"/>
        <v>0</v>
      </c>
      <c r="F13" s="11">
        <f t="shared" si="0"/>
        <v>0</v>
      </c>
      <c r="G13" s="56">
        <f t="shared" si="0"/>
        <v>243089931</v>
      </c>
      <c r="H13" s="57">
        <f>ROUND(SUM(H8:H10),0)</f>
        <v>100</v>
      </c>
      <c r="I13" s="56">
        <f t="shared" si="0"/>
        <v>243089931</v>
      </c>
      <c r="J13" s="56">
        <f t="shared" si="0"/>
        <v>0</v>
      </c>
      <c r="K13" s="56">
        <f t="shared" si="0"/>
        <v>243089931</v>
      </c>
      <c r="L13" s="57">
        <f>ROUND(SUM(L8:L10),0)</f>
        <v>100</v>
      </c>
      <c r="M13" s="56">
        <f t="shared" si="0"/>
        <v>0</v>
      </c>
      <c r="N13" s="56">
        <f t="shared" si="0"/>
        <v>0</v>
      </c>
      <c r="O13" s="56">
        <f t="shared" si="0"/>
        <v>0</v>
      </c>
      <c r="P13" s="57">
        <f>ROUND(SUM(P8:P10),0)</f>
        <v>100</v>
      </c>
      <c r="Q13" s="56">
        <f t="shared" si="0"/>
        <v>0</v>
      </c>
      <c r="R13" s="56">
        <f t="shared" si="0"/>
        <v>0</v>
      </c>
      <c r="S13" s="56">
        <f t="shared" si="0"/>
        <v>10986208</v>
      </c>
      <c r="T13" s="57">
        <f>S13/243089931*100</f>
        <v>4.5194006822108976</v>
      </c>
      <c r="U13" s="56">
        <f t="shared" si="0"/>
        <v>239797202</v>
      </c>
    </row>
    <row r="14" spans="1:22" x14ac:dyDescent="0.25">
      <c r="D14" s="29"/>
      <c r="K14" s="29"/>
      <c r="U14" s="29"/>
    </row>
    <row r="15" spans="1:22" x14ac:dyDescent="0.25">
      <c r="D15" s="153">
        <f>243089931-D13</f>
        <v>0</v>
      </c>
      <c r="E15" s="29"/>
      <c r="G15" s="153">
        <f>243089931-G13</f>
        <v>0</v>
      </c>
      <c r="I15" s="153"/>
      <c r="K15" s="153">
        <f>243089931-K13</f>
        <v>0</v>
      </c>
    </row>
    <row r="16" spans="1:22" x14ac:dyDescent="0.25">
      <c r="D16" s="29"/>
    </row>
    <row r="17" spans="4:4" x14ac:dyDescent="0.25">
      <c r="D17" s="29"/>
    </row>
  </sheetData>
  <sheetProtection formatCells="0" formatColumns="0" formatRows="0" insertColumns="0" insertRows="0" insertHyperlinks="0" deleteColumns="0" deleteRows="0" sort="0" autoFilter="0" pivotTables="0"/>
  <mergeCells count="22">
    <mergeCell ref="Q5:R6"/>
    <mergeCell ref="I5:L5"/>
    <mergeCell ref="M5:M7"/>
    <mergeCell ref="N5:N7"/>
    <mergeCell ref="O5:O7"/>
    <mergeCell ref="P5:P7"/>
    <mergeCell ref="A1:U1"/>
    <mergeCell ref="A5:A7"/>
    <mergeCell ref="B5:B7"/>
    <mergeCell ref="C5:C7"/>
    <mergeCell ref="D5:D7"/>
    <mergeCell ref="E5:E7"/>
    <mergeCell ref="F5:F7"/>
    <mergeCell ref="G5:G7"/>
    <mergeCell ref="H5:H7"/>
    <mergeCell ref="S5:T6"/>
    <mergeCell ref="U5:U7"/>
    <mergeCell ref="I6:K6"/>
    <mergeCell ref="L6:L7"/>
    <mergeCell ref="A2:S2"/>
    <mergeCell ref="A3:S3"/>
    <mergeCell ref="A4:S4"/>
  </mergeCells>
  <pageMargins left="0" right="0" top="1.1417322834645669" bottom="1.1417322834645669" header="0.31496062992125984" footer="0.31496062992125984"/>
  <pageSetup paperSize="9" scale="4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zoomScale="90" zoomScaleNormal="90" workbookViewId="0">
      <pane xSplit="2" ySplit="7" topLeftCell="C64" activePane="bottomRight" state="frozen"/>
      <selection activeCell="F1" sqref="F1"/>
      <selection pane="topRight" activeCell="F1" sqref="F1"/>
      <selection pane="bottomLeft" activeCell="F1" sqref="F1"/>
      <selection pane="bottomRight" activeCell="D71" sqref="D71"/>
    </sheetView>
  </sheetViews>
  <sheetFormatPr defaultRowHeight="15" x14ac:dyDescent="0.25"/>
  <cols>
    <col min="1" max="1" width="6.140625" style="15" bestFit="1" customWidth="1"/>
    <col min="2" max="2" width="28.140625" style="28" customWidth="1"/>
    <col min="3" max="3" width="13.140625" style="147" bestFit="1" customWidth="1"/>
    <col min="4" max="4" width="11.28515625" style="15" bestFit="1" customWidth="1"/>
    <col min="5" max="5" width="14" style="15" bestFit="1" customWidth="1"/>
    <col min="6" max="6" width="6.85546875" style="15" bestFit="1" customWidth="1"/>
    <col min="7" max="7" width="11.5703125" style="15" bestFit="1" customWidth="1"/>
    <col min="8" max="8" width="13.85546875" style="15" customWidth="1"/>
    <col min="9" max="9" width="13" style="53" customWidth="1"/>
    <col min="10" max="10" width="13.42578125" style="15" bestFit="1" customWidth="1"/>
    <col min="11" max="11" width="4.7109375" style="15" bestFit="1" customWidth="1"/>
    <col min="12" max="12" width="13.42578125" style="15" bestFit="1" customWidth="1"/>
    <col min="13" max="13" width="6.7109375" style="53" customWidth="1"/>
    <col min="14" max="14" width="11.28515625" style="15" customWidth="1"/>
    <col min="15" max="15" width="15.42578125" style="15" customWidth="1"/>
    <col min="16" max="16" width="4.5703125" style="15" bestFit="1" customWidth="1"/>
    <col min="17" max="17" width="7.85546875" style="15" bestFit="1" customWidth="1"/>
    <col min="18" max="18" width="12.42578125" style="15" bestFit="1" customWidth="1"/>
    <col min="19" max="19" width="7.85546875" style="15" bestFit="1" customWidth="1"/>
    <col min="20" max="20" width="17.28515625" style="15" bestFit="1" customWidth="1"/>
    <col min="21" max="16384" width="9.140625" style="15"/>
  </cols>
  <sheetData>
    <row r="1" spans="1:23" s="148" customFormat="1" ht="15" customHeight="1" x14ac:dyDescent="0.25">
      <c r="A1" s="178" t="s">
        <v>53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</row>
    <row r="2" spans="1:23" s="13" customFormat="1" x14ac:dyDescent="0.25">
      <c r="A2" s="177" t="s">
        <v>193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</row>
    <row r="3" spans="1:23" s="13" customFormat="1" x14ac:dyDescent="0.25">
      <c r="A3" s="177" t="s">
        <v>248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</row>
    <row r="4" spans="1:23" s="14" customFormat="1" x14ac:dyDescent="0.25">
      <c r="A4" s="177" t="s">
        <v>51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</row>
    <row r="5" spans="1:23" s="149" customFormat="1" ht="57.75" customHeight="1" x14ac:dyDescent="0.2">
      <c r="A5" s="175"/>
      <c r="B5" s="175" t="s">
        <v>194</v>
      </c>
      <c r="C5" s="176" t="s">
        <v>75</v>
      </c>
      <c r="D5" s="176" t="s">
        <v>76</v>
      </c>
      <c r="E5" s="176" t="s">
        <v>4</v>
      </c>
      <c r="F5" s="176" t="s">
        <v>77</v>
      </c>
      <c r="G5" s="176" t="s">
        <v>78</v>
      </c>
      <c r="H5" s="176" t="s">
        <v>79</v>
      </c>
      <c r="I5" s="179" t="s">
        <v>80</v>
      </c>
      <c r="J5" s="176" t="s">
        <v>52</v>
      </c>
      <c r="K5" s="176"/>
      <c r="L5" s="176"/>
      <c r="M5" s="176"/>
      <c r="N5" s="176" t="s">
        <v>81</v>
      </c>
      <c r="O5" s="174" t="s">
        <v>82</v>
      </c>
      <c r="P5" s="176" t="s">
        <v>14</v>
      </c>
      <c r="Q5" s="176"/>
      <c r="R5" s="176" t="s">
        <v>15</v>
      </c>
      <c r="S5" s="176"/>
      <c r="T5" s="176" t="s">
        <v>83</v>
      </c>
      <c r="U5" s="19"/>
      <c r="V5" s="19"/>
      <c r="W5" s="19"/>
    </row>
    <row r="6" spans="1:23" s="149" customFormat="1" ht="15" customHeight="1" x14ac:dyDescent="0.2">
      <c r="A6" s="175"/>
      <c r="B6" s="175"/>
      <c r="C6" s="176"/>
      <c r="D6" s="176"/>
      <c r="E6" s="176"/>
      <c r="F6" s="176"/>
      <c r="G6" s="176"/>
      <c r="H6" s="176"/>
      <c r="I6" s="179"/>
      <c r="J6" s="176" t="s">
        <v>84</v>
      </c>
      <c r="K6" s="176"/>
      <c r="L6" s="176"/>
      <c r="M6" s="179" t="s">
        <v>85</v>
      </c>
      <c r="N6" s="176"/>
      <c r="O6" s="174"/>
      <c r="P6" s="176" t="s">
        <v>86</v>
      </c>
      <c r="Q6" s="174" t="s">
        <v>23</v>
      </c>
      <c r="R6" s="176" t="s">
        <v>22</v>
      </c>
      <c r="S6" s="174" t="s">
        <v>87</v>
      </c>
      <c r="T6" s="176"/>
      <c r="U6" s="19"/>
      <c r="V6" s="19"/>
      <c r="W6" s="19"/>
    </row>
    <row r="7" spans="1:23" s="149" customFormat="1" ht="62.25" customHeight="1" x14ac:dyDescent="0.2">
      <c r="A7" s="175"/>
      <c r="B7" s="175"/>
      <c r="C7" s="176"/>
      <c r="D7" s="176"/>
      <c r="E7" s="176"/>
      <c r="F7" s="176"/>
      <c r="G7" s="176"/>
      <c r="H7" s="176"/>
      <c r="I7" s="179"/>
      <c r="J7" s="63" t="s">
        <v>88</v>
      </c>
      <c r="K7" s="63" t="s">
        <v>89</v>
      </c>
      <c r="L7" s="63" t="s">
        <v>21</v>
      </c>
      <c r="M7" s="179"/>
      <c r="N7" s="176"/>
      <c r="O7" s="174"/>
      <c r="P7" s="176"/>
      <c r="Q7" s="174"/>
      <c r="R7" s="176"/>
      <c r="S7" s="174"/>
      <c r="T7" s="176"/>
      <c r="U7" s="19"/>
      <c r="V7" s="19"/>
      <c r="W7" s="19"/>
    </row>
    <row r="8" spans="1:23" s="52" customFormat="1" x14ac:dyDescent="0.25">
      <c r="A8" s="64">
        <v>1</v>
      </c>
      <c r="B8" s="65" t="s">
        <v>90</v>
      </c>
      <c r="C8" s="66"/>
      <c r="D8" s="59"/>
      <c r="E8" s="67"/>
      <c r="F8" s="67"/>
      <c r="G8" s="68"/>
      <c r="H8" s="68"/>
      <c r="I8" s="69"/>
      <c r="J8" s="70"/>
      <c r="K8" s="70"/>
      <c r="L8" s="67"/>
      <c r="M8" s="69"/>
      <c r="N8" s="67"/>
      <c r="O8" s="68"/>
      <c r="P8" s="70"/>
      <c r="Q8" s="68"/>
      <c r="R8" s="67"/>
      <c r="S8" s="68"/>
      <c r="T8" s="71"/>
    </row>
    <row r="9" spans="1:23" s="52" customFormat="1" ht="30" x14ac:dyDescent="0.25">
      <c r="A9" s="64" t="s">
        <v>54</v>
      </c>
      <c r="B9" s="65" t="s">
        <v>91</v>
      </c>
      <c r="C9" s="66"/>
      <c r="D9" s="72">
        <f>COUNT(A10:A45)</f>
        <v>36</v>
      </c>
      <c r="E9" s="73">
        <f>SUM(E10:E45)</f>
        <v>39968929</v>
      </c>
      <c r="F9" s="74">
        <f t="shared" ref="F9:J9" si="0">SUM(F10:F45)</f>
        <v>0</v>
      </c>
      <c r="G9" s="73">
        <f t="shared" si="0"/>
        <v>0</v>
      </c>
      <c r="H9" s="73">
        <f t="shared" si="0"/>
        <v>39968929</v>
      </c>
      <c r="I9" s="75">
        <f t="shared" si="0"/>
        <v>16.44203395656071</v>
      </c>
      <c r="J9" s="73">
        <f t="shared" si="0"/>
        <v>39968929</v>
      </c>
      <c r="K9" s="76" t="s">
        <v>208</v>
      </c>
      <c r="L9" s="73">
        <f t="shared" ref="L9:R9" si="1">SUM(L10:L45)</f>
        <v>39968929</v>
      </c>
      <c r="M9" s="75">
        <f t="shared" si="1"/>
        <v>16.44203395656071</v>
      </c>
      <c r="N9" s="77">
        <f t="shared" si="1"/>
        <v>0</v>
      </c>
      <c r="O9" s="77">
        <f t="shared" si="1"/>
        <v>16.44203395656071</v>
      </c>
      <c r="P9" s="73">
        <f t="shared" si="1"/>
        <v>0</v>
      </c>
      <c r="Q9" s="73">
        <f t="shared" si="1"/>
        <v>0</v>
      </c>
      <c r="R9" s="78">
        <f t="shared" si="1"/>
        <v>10986208</v>
      </c>
      <c r="S9" s="79">
        <f>R9/H9%</f>
        <v>27.486871114309821</v>
      </c>
      <c r="T9" s="73">
        <f>SUM(T10:T45)</f>
        <v>39968555</v>
      </c>
    </row>
    <row r="10" spans="1:23" x14ac:dyDescent="0.25">
      <c r="A10" s="80">
        <v>1</v>
      </c>
      <c r="B10" s="81" t="s">
        <v>210</v>
      </c>
      <c r="C10" s="143" t="s">
        <v>93</v>
      </c>
      <c r="D10" s="82"/>
      <c r="E10" s="34">
        <v>15789241</v>
      </c>
      <c r="F10" s="83">
        <v>0</v>
      </c>
      <c r="G10" s="34">
        <v>0</v>
      </c>
      <c r="H10" s="34">
        <v>15789241</v>
      </c>
      <c r="I10" s="84">
        <f>H10/243089931*100</f>
        <v>6.4952262461253492</v>
      </c>
      <c r="J10" s="34">
        <v>15789241</v>
      </c>
      <c r="K10" s="34">
        <v>0</v>
      </c>
      <c r="L10" s="34">
        <v>15789241</v>
      </c>
      <c r="M10" s="84">
        <f>L10/243089931*100</f>
        <v>6.4952262461253492</v>
      </c>
      <c r="N10" s="85">
        <v>0</v>
      </c>
      <c r="O10" s="86">
        <f>L10/243089931*100</f>
        <v>6.4952262461253492</v>
      </c>
      <c r="P10" s="34">
        <v>0</v>
      </c>
      <c r="Q10" s="34">
        <v>0</v>
      </c>
      <c r="R10" s="87">
        <v>6347800</v>
      </c>
      <c r="S10" s="158">
        <f t="shared" ref="S10:S71" si="2">R10/H10%</f>
        <v>40.203325796344487</v>
      </c>
      <c r="T10" s="58">
        <v>15789241</v>
      </c>
    </row>
    <row r="11" spans="1:23" x14ac:dyDescent="0.25">
      <c r="A11" s="80">
        <v>2</v>
      </c>
      <c r="B11" s="81" t="s">
        <v>211</v>
      </c>
      <c r="C11" s="144" t="s">
        <v>92</v>
      </c>
      <c r="D11" s="82"/>
      <c r="E11" s="34">
        <v>13783920</v>
      </c>
      <c r="F11" s="83">
        <v>0</v>
      </c>
      <c r="G11" s="34">
        <v>0</v>
      </c>
      <c r="H11" s="34">
        <v>13783920</v>
      </c>
      <c r="I11" s="84">
        <f t="shared" ref="I11:I45" si="3">H11/243089931*100</f>
        <v>5.670296561974836</v>
      </c>
      <c r="J11" s="34">
        <v>13783920</v>
      </c>
      <c r="K11" s="34">
        <v>0</v>
      </c>
      <c r="L11" s="34">
        <v>13783920</v>
      </c>
      <c r="M11" s="84">
        <f t="shared" ref="M11:M45" si="4">L11/243089931*100</f>
        <v>5.670296561974836</v>
      </c>
      <c r="N11" s="85">
        <v>0</v>
      </c>
      <c r="O11" s="86">
        <f t="shared" ref="O11:O45" si="5">L11/243089931*100</f>
        <v>5.670296561974836</v>
      </c>
      <c r="P11" s="34">
        <v>0</v>
      </c>
      <c r="Q11" s="34">
        <v>0</v>
      </c>
      <c r="R11" s="87">
        <v>4623408</v>
      </c>
      <c r="S11" s="158">
        <f t="shared" si="2"/>
        <v>33.542040290425362</v>
      </c>
      <c r="T11" s="34">
        <v>13783920</v>
      </c>
    </row>
    <row r="12" spans="1:23" x14ac:dyDescent="0.25">
      <c r="A12" s="80">
        <v>3</v>
      </c>
      <c r="B12" s="81" t="s">
        <v>212</v>
      </c>
      <c r="C12" s="144" t="s">
        <v>94</v>
      </c>
      <c r="D12" s="82"/>
      <c r="E12" s="34">
        <v>2065181</v>
      </c>
      <c r="F12" s="83">
        <v>0</v>
      </c>
      <c r="G12" s="34">
        <v>0</v>
      </c>
      <c r="H12" s="34">
        <v>2065181</v>
      </c>
      <c r="I12" s="84">
        <f t="shared" si="3"/>
        <v>0.84955431576472817</v>
      </c>
      <c r="J12" s="34">
        <v>2065181</v>
      </c>
      <c r="K12" s="34">
        <v>0</v>
      </c>
      <c r="L12" s="34">
        <v>2065181</v>
      </c>
      <c r="M12" s="84">
        <f t="shared" si="4"/>
        <v>0.84955431576472817</v>
      </c>
      <c r="N12" s="85">
        <v>0</v>
      </c>
      <c r="O12" s="86">
        <f t="shared" si="5"/>
        <v>0.84955431576472817</v>
      </c>
      <c r="P12" s="34">
        <v>0</v>
      </c>
      <c r="Q12" s="34">
        <v>0</v>
      </c>
      <c r="R12" s="87">
        <v>0</v>
      </c>
      <c r="S12" s="158">
        <f t="shared" si="2"/>
        <v>0</v>
      </c>
      <c r="T12" s="34">
        <v>2065181</v>
      </c>
    </row>
    <row r="13" spans="1:23" x14ac:dyDescent="0.25">
      <c r="A13" s="80">
        <v>4</v>
      </c>
      <c r="B13" s="81" t="s">
        <v>213</v>
      </c>
      <c r="C13" s="145" t="s">
        <v>95</v>
      </c>
      <c r="D13" s="82"/>
      <c r="E13" s="34">
        <v>1241546</v>
      </c>
      <c r="F13" s="83">
        <v>0</v>
      </c>
      <c r="G13" s="34">
        <v>0</v>
      </c>
      <c r="H13" s="34">
        <v>1241546</v>
      </c>
      <c r="I13" s="84">
        <f t="shared" si="3"/>
        <v>0.51073526365022504</v>
      </c>
      <c r="J13" s="34">
        <v>1241546</v>
      </c>
      <c r="K13" s="34">
        <v>0</v>
      </c>
      <c r="L13" s="34">
        <v>1241546</v>
      </c>
      <c r="M13" s="84">
        <f t="shared" si="4"/>
        <v>0.51073526365022504</v>
      </c>
      <c r="N13" s="85">
        <v>0</v>
      </c>
      <c r="O13" s="86">
        <f t="shared" si="5"/>
        <v>0.51073526365022504</v>
      </c>
      <c r="P13" s="34">
        <v>0</v>
      </c>
      <c r="Q13" s="34">
        <v>0</v>
      </c>
      <c r="R13" s="85">
        <v>0</v>
      </c>
      <c r="S13" s="158">
        <f t="shared" si="2"/>
        <v>0</v>
      </c>
      <c r="T13" s="34">
        <v>1241546</v>
      </c>
    </row>
    <row r="14" spans="1:23" x14ac:dyDescent="0.25">
      <c r="A14" s="80">
        <v>5</v>
      </c>
      <c r="B14" s="81" t="s">
        <v>96</v>
      </c>
      <c r="C14" s="145" t="s">
        <v>97</v>
      </c>
      <c r="D14" s="82"/>
      <c r="E14" s="34">
        <v>816000</v>
      </c>
      <c r="F14" s="83">
        <v>0</v>
      </c>
      <c r="G14" s="34">
        <v>0</v>
      </c>
      <c r="H14" s="34">
        <v>816000</v>
      </c>
      <c r="I14" s="84">
        <f t="shared" si="3"/>
        <v>0.33567823917807604</v>
      </c>
      <c r="J14" s="34">
        <v>816000</v>
      </c>
      <c r="K14" s="34">
        <v>0</v>
      </c>
      <c r="L14" s="34">
        <v>816000</v>
      </c>
      <c r="M14" s="84">
        <f t="shared" si="4"/>
        <v>0.33567823917807604</v>
      </c>
      <c r="N14" s="88">
        <v>0</v>
      </c>
      <c r="O14" s="86">
        <f t="shared" si="5"/>
        <v>0.33567823917807604</v>
      </c>
      <c r="P14" s="34">
        <v>0</v>
      </c>
      <c r="Q14" s="34">
        <v>0</v>
      </c>
      <c r="R14" s="88">
        <v>0</v>
      </c>
      <c r="S14" s="158">
        <f t="shared" si="2"/>
        <v>0</v>
      </c>
      <c r="T14" s="34">
        <v>816000</v>
      </c>
    </row>
    <row r="15" spans="1:23" x14ac:dyDescent="0.25">
      <c r="A15" s="80">
        <v>6</v>
      </c>
      <c r="B15" s="81" t="s">
        <v>214</v>
      </c>
      <c r="C15" s="144" t="s">
        <v>101</v>
      </c>
      <c r="D15" s="82"/>
      <c r="E15" s="34">
        <f>717086+500</f>
        <v>717586</v>
      </c>
      <c r="F15" s="83">
        <v>0</v>
      </c>
      <c r="G15" s="34">
        <v>0</v>
      </c>
      <c r="H15" s="34">
        <f>717086+500</f>
        <v>717586</v>
      </c>
      <c r="I15" s="84">
        <f t="shared" si="3"/>
        <v>0.29519363350347899</v>
      </c>
      <c r="J15" s="34">
        <f>717086+500</f>
        <v>717586</v>
      </c>
      <c r="K15" s="34">
        <v>0</v>
      </c>
      <c r="L15" s="34">
        <f>717086+500</f>
        <v>717586</v>
      </c>
      <c r="M15" s="84">
        <f t="shared" si="4"/>
        <v>0.29519363350347899</v>
      </c>
      <c r="N15" s="35">
        <v>0</v>
      </c>
      <c r="O15" s="86">
        <f t="shared" si="5"/>
        <v>0.29519363350347899</v>
      </c>
      <c r="P15" s="34">
        <v>0</v>
      </c>
      <c r="Q15" s="34">
        <v>0</v>
      </c>
      <c r="R15" s="87">
        <v>0</v>
      </c>
      <c r="S15" s="158">
        <f t="shared" si="2"/>
        <v>0</v>
      </c>
      <c r="T15" s="34">
        <f>717086+500</f>
        <v>717586</v>
      </c>
    </row>
    <row r="16" spans="1:23" x14ac:dyDescent="0.25">
      <c r="A16" s="80">
        <v>7</v>
      </c>
      <c r="B16" s="81" t="s">
        <v>215</v>
      </c>
      <c r="C16" s="144" t="s">
        <v>104</v>
      </c>
      <c r="D16" s="82"/>
      <c r="E16" s="34">
        <f>641086+1000</f>
        <v>642086</v>
      </c>
      <c r="F16" s="83">
        <v>0</v>
      </c>
      <c r="G16" s="34">
        <v>0</v>
      </c>
      <c r="H16" s="34">
        <f>641086+1000</f>
        <v>642086</v>
      </c>
      <c r="I16" s="84">
        <f t="shared" si="3"/>
        <v>0.26413516897168399</v>
      </c>
      <c r="J16" s="34">
        <f>641086+1000</f>
        <v>642086</v>
      </c>
      <c r="K16" s="34">
        <v>0</v>
      </c>
      <c r="L16" s="34">
        <f>641086+1000</f>
        <v>642086</v>
      </c>
      <c r="M16" s="84">
        <f t="shared" si="4"/>
        <v>0.26413516897168399</v>
      </c>
      <c r="N16" s="35">
        <v>0</v>
      </c>
      <c r="O16" s="86">
        <f t="shared" si="5"/>
        <v>0.26413516897168399</v>
      </c>
      <c r="P16" s="34">
        <v>0</v>
      </c>
      <c r="Q16" s="34">
        <v>0</v>
      </c>
      <c r="R16" s="87">
        <v>0</v>
      </c>
      <c r="S16" s="158">
        <f t="shared" si="2"/>
        <v>0</v>
      </c>
      <c r="T16" s="34">
        <f>641086+1000</f>
        <v>642086</v>
      </c>
    </row>
    <row r="17" spans="1:20" x14ac:dyDescent="0.25">
      <c r="A17" s="80">
        <v>8</v>
      </c>
      <c r="B17" s="81" t="s">
        <v>216</v>
      </c>
      <c r="C17" s="144" t="s">
        <v>98</v>
      </c>
      <c r="D17" s="82"/>
      <c r="E17" s="33">
        <v>580905</v>
      </c>
      <c r="F17" s="83">
        <v>0</v>
      </c>
      <c r="G17" s="34">
        <v>0</v>
      </c>
      <c r="H17" s="33">
        <v>580905</v>
      </c>
      <c r="I17" s="84">
        <f t="shared" si="3"/>
        <v>0.23896711707076013</v>
      </c>
      <c r="J17" s="33">
        <v>580905</v>
      </c>
      <c r="K17" s="34">
        <v>0</v>
      </c>
      <c r="L17" s="33">
        <v>580905</v>
      </c>
      <c r="M17" s="84">
        <f t="shared" si="4"/>
        <v>0.23896711707076013</v>
      </c>
      <c r="N17" s="35">
        <v>0</v>
      </c>
      <c r="O17" s="86">
        <f t="shared" si="5"/>
        <v>0.23896711707076013</v>
      </c>
      <c r="P17" s="34">
        <v>0</v>
      </c>
      <c r="Q17" s="34">
        <v>0</v>
      </c>
      <c r="R17" s="87">
        <v>0</v>
      </c>
      <c r="S17" s="158">
        <f t="shared" si="2"/>
        <v>0</v>
      </c>
      <c r="T17" s="33">
        <v>580905</v>
      </c>
    </row>
    <row r="18" spans="1:20" ht="15" customHeight="1" x14ac:dyDescent="0.25">
      <c r="A18" s="80">
        <v>9</v>
      </c>
      <c r="B18" s="81" t="s">
        <v>99</v>
      </c>
      <c r="C18" s="144" t="s">
        <v>100</v>
      </c>
      <c r="D18" s="82"/>
      <c r="E18" s="34">
        <v>420000</v>
      </c>
      <c r="F18" s="83">
        <v>0</v>
      </c>
      <c r="G18" s="34">
        <v>0</v>
      </c>
      <c r="H18" s="34">
        <v>420000</v>
      </c>
      <c r="I18" s="84">
        <f t="shared" si="3"/>
        <v>0.17277556428283325</v>
      </c>
      <c r="J18" s="34">
        <v>420000</v>
      </c>
      <c r="K18" s="34">
        <v>0</v>
      </c>
      <c r="L18" s="34">
        <v>420000</v>
      </c>
      <c r="M18" s="84">
        <f t="shared" si="4"/>
        <v>0.17277556428283325</v>
      </c>
      <c r="N18" s="35">
        <v>0</v>
      </c>
      <c r="O18" s="86">
        <f t="shared" si="5"/>
        <v>0.17277556428283325</v>
      </c>
      <c r="P18" s="34">
        <v>0</v>
      </c>
      <c r="Q18" s="34">
        <v>0</v>
      </c>
      <c r="R18" s="87">
        <v>0</v>
      </c>
      <c r="S18" s="158">
        <f t="shared" si="2"/>
        <v>0</v>
      </c>
      <c r="T18" s="34">
        <v>420000</v>
      </c>
    </row>
    <row r="19" spans="1:20" x14ac:dyDescent="0.25">
      <c r="A19" s="80">
        <v>10</v>
      </c>
      <c r="B19" s="81" t="s">
        <v>217</v>
      </c>
      <c r="C19" s="144" t="s">
        <v>247</v>
      </c>
      <c r="D19" s="82"/>
      <c r="E19" s="34">
        <v>948480</v>
      </c>
      <c r="F19" s="83">
        <v>0</v>
      </c>
      <c r="G19" s="34">
        <v>0</v>
      </c>
      <c r="H19" s="34">
        <v>948480</v>
      </c>
      <c r="I19" s="84">
        <f t="shared" si="3"/>
        <v>0.39017658859757542</v>
      </c>
      <c r="J19" s="34">
        <v>948480</v>
      </c>
      <c r="K19" s="34">
        <v>0</v>
      </c>
      <c r="L19" s="34">
        <v>948480</v>
      </c>
      <c r="M19" s="84">
        <f t="shared" si="4"/>
        <v>0.39017658859757542</v>
      </c>
      <c r="N19" s="35">
        <v>0</v>
      </c>
      <c r="O19" s="86">
        <f t="shared" si="5"/>
        <v>0.39017658859757542</v>
      </c>
      <c r="P19" s="34">
        <v>0</v>
      </c>
      <c r="Q19" s="34">
        <v>0</v>
      </c>
      <c r="R19" s="87">
        <v>0</v>
      </c>
      <c r="S19" s="158">
        <f t="shared" si="2"/>
        <v>0</v>
      </c>
      <c r="T19" s="34">
        <v>948480</v>
      </c>
    </row>
    <row r="20" spans="1:20" x14ac:dyDescent="0.25">
      <c r="A20" s="80">
        <v>11</v>
      </c>
      <c r="B20" s="81" t="s">
        <v>218</v>
      </c>
      <c r="C20" s="144" t="s">
        <v>102</v>
      </c>
      <c r="D20" s="82"/>
      <c r="E20" s="34">
        <v>307040</v>
      </c>
      <c r="F20" s="83">
        <v>0</v>
      </c>
      <c r="G20" s="34">
        <v>0</v>
      </c>
      <c r="H20" s="34">
        <v>307040</v>
      </c>
      <c r="I20" s="84">
        <f t="shared" si="3"/>
        <v>0.1263071648985741</v>
      </c>
      <c r="J20" s="34">
        <v>307040</v>
      </c>
      <c r="K20" s="34">
        <v>0</v>
      </c>
      <c r="L20" s="34">
        <v>307040</v>
      </c>
      <c r="M20" s="84">
        <f t="shared" si="4"/>
        <v>0.1263071648985741</v>
      </c>
      <c r="N20" s="35">
        <v>0</v>
      </c>
      <c r="O20" s="86">
        <f t="shared" si="5"/>
        <v>0.1263071648985741</v>
      </c>
      <c r="P20" s="34">
        <v>0</v>
      </c>
      <c r="Q20" s="34">
        <v>0</v>
      </c>
      <c r="R20" s="85">
        <v>0</v>
      </c>
      <c r="S20" s="158">
        <f t="shared" si="2"/>
        <v>0</v>
      </c>
      <c r="T20" s="34">
        <v>307040</v>
      </c>
    </row>
    <row r="21" spans="1:20" x14ac:dyDescent="0.25">
      <c r="A21" s="80">
        <v>12</v>
      </c>
      <c r="B21" s="81" t="s">
        <v>219</v>
      </c>
      <c r="C21" s="144" t="s">
        <v>103</v>
      </c>
      <c r="D21" s="82"/>
      <c r="E21" s="34">
        <v>306423</v>
      </c>
      <c r="F21" s="83">
        <v>0</v>
      </c>
      <c r="G21" s="34">
        <v>0</v>
      </c>
      <c r="H21" s="34">
        <v>306423</v>
      </c>
      <c r="I21" s="84">
        <f t="shared" si="3"/>
        <v>0.12605334936723478</v>
      </c>
      <c r="J21" s="34">
        <v>306423</v>
      </c>
      <c r="K21" s="34">
        <v>0</v>
      </c>
      <c r="L21" s="34">
        <v>306423</v>
      </c>
      <c r="M21" s="84">
        <f t="shared" si="4"/>
        <v>0.12605334936723478</v>
      </c>
      <c r="N21" s="35">
        <v>0</v>
      </c>
      <c r="O21" s="86">
        <f t="shared" si="5"/>
        <v>0.12605334936723478</v>
      </c>
      <c r="P21" s="34">
        <v>0</v>
      </c>
      <c r="Q21" s="34">
        <v>0</v>
      </c>
      <c r="R21" s="85">
        <v>0</v>
      </c>
      <c r="S21" s="158">
        <f t="shared" si="2"/>
        <v>0</v>
      </c>
      <c r="T21" s="34">
        <v>306423</v>
      </c>
    </row>
    <row r="22" spans="1:20" x14ac:dyDescent="0.25">
      <c r="A22" s="80">
        <v>13</v>
      </c>
      <c r="B22" s="81" t="s">
        <v>220</v>
      </c>
      <c r="C22" s="144" t="s">
        <v>105</v>
      </c>
      <c r="D22" s="82"/>
      <c r="E22" s="34">
        <v>282719</v>
      </c>
      <c r="F22" s="83">
        <v>0</v>
      </c>
      <c r="G22" s="34">
        <v>0</v>
      </c>
      <c r="H22" s="34">
        <v>282719</v>
      </c>
      <c r="I22" s="84">
        <f t="shared" si="3"/>
        <v>0.11630222561542461</v>
      </c>
      <c r="J22" s="34">
        <v>282719</v>
      </c>
      <c r="K22" s="34">
        <v>0</v>
      </c>
      <c r="L22" s="34">
        <v>282719</v>
      </c>
      <c r="M22" s="84">
        <f t="shared" si="4"/>
        <v>0.11630222561542461</v>
      </c>
      <c r="N22" s="35">
        <v>0</v>
      </c>
      <c r="O22" s="86">
        <f t="shared" si="5"/>
        <v>0.11630222561542461</v>
      </c>
      <c r="P22" s="34">
        <v>0</v>
      </c>
      <c r="Q22" s="34">
        <v>0</v>
      </c>
      <c r="R22" s="58">
        <v>0</v>
      </c>
      <c r="S22" s="158">
        <f t="shared" si="2"/>
        <v>0</v>
      </c>
      <c r="T22" s="34">
        <v>282719</v>
      </c>
    </row>
    <row r="23" spans="1:20" x14ac:dyDescent="0.25">
      <c r="A23" s="80">
        <v>14</v>
      </c>
      <c r="B23" s="81" t="s">
        <v>221</v>
      </c>
      <c r="C23" s="144" t="s">
        <v>106</v>
      </c>
      <c r="D23" s="82"/>
      <c r="E23" s="34">
        <v>210400</v>
      </c>
      <c r="F23" s="83">
        <v>0</v>
      </c>
      <c r="G23" s="34">
        <v>0</v>
      </c>
      <c r="H23" s="34">
        <v>210400</v>
      </c>
      <c r="I23" s="84">
        <f t="shared" si="3"/>
        <v>8.655233029787647E-2</v>
      </c>
      <c r="J23" s="34">
        <v>210400</v>
      </c>
      <c r="K23" s="34">
        <v>0</v>
      </c>
      <c r="L23" s="34">
        <v>210400</v>
      </c>
      <c r="M23" s="84">
        <f t="shared" si="4"/>
        <v>8.655233029787647E-2</v>
      </c>
      <c r="N23" s="35">
        <v>0</v>
      </c>
      <c r="O23" s="86">
        <f t="shared" si="5"/>
        <v>8.655233029787647E-2</v>
      </c>
      <c r="P23" s="34">
        <v>0</v>
      </c>
      <c r="Q23" s="34">
        <v>0</v>
      </c>
      <c r="R23" s="58">
        <v>0</v>
      </c>
      <c r="S23" s="158">
        <f t="shared" si="2"/>
        <v>0</v>
      </c>
      <c r="T23" s="34">
        <v>210400</v>
      </c>
    </row>
    <row r="24" spans="1:20" x14ac:dyDescent="0.25">
      <c r="A24" s="80">
        <v>15</v>
      </c>
      <c r="B24" s="81" t="s">
        <v>222</v>
      </c>
      <c r="C24" s="144" t="s">
        <v>115</v>
      </c>
      <c r="D24" s="82"/>
      <c r="E24" s="34">
        <v>210000</v>
      </c>
      <c r="F24" s="83">
        <v>0</v>
      </c>
      <c r="G24" s="34">
        <v>0</v>
      </c>
      <c r="H24" s="34">
        <v>210000</v>
      </c>
      <c r="I24" s="84">
        <f t="shared" si="3"/>
        <v>8.6387782141416625E-2</v>
      </c>
      <c r="J24" s="34">
        <v>210000</v>
      </c>
      <c r="K24" s="34">
        <v>0</v>
      </c>
      <c r="L24" s="34">
        <v>210000</v>
      </c>
      <c r="M24" s="84">
        <f t="shared" si="4"/>
        <v>8.6387782141416625E-2</v>
      </c>
      <c r="N24" s="35">
        <v>0</v>
      </c>
      <c r="O24" s="86">
        <f t="shared" si="5"/>
        <v>8.6387782141416625E-2</v>
      </c>
      <c r="P24" s="34">
        <v>0</v>
      </c>
      <c r="Q24" s="34">
        <v>0</v>
      </c>
      <c r="R24" s="58">
        <v>0</v>
      </c>
      <c r="S24" s="158">
        <f t="shared" si="2"/>
        <v>0</v>
      </c>
      <c r="T24" s="34">
        <v>210000</v>
      </c>
    </row>
    <row r="25" spans="1:20" x14ac:dyDescent="0.25">
      <c r="A25" s="80">
        <v>16</v>
      </c>
      <c r="B25" s="81" t="s">
        <v>223</v>
      </c>
      <c r="C25" s="144" t="s">
        <v>107</v>
      </c>
      <c r="D25" s="82"/>
      <c r="E25" s="34">
        <v>201640</v>
      </c>
      <c r="F25" s="83">
        <v>0</v>
      </c>
      <c r="G25" s="34">
        <v>0</v>
      </c>
      <c r="H25" s="34">
        <v>201640</v>
      </c>
      <c r="I25" s="84">
        <f t="shared" si="3"/>
        <v>8.2948725671405946E-2</v>
      </c>
      <c r="J25" s="34">
        <v>201640</v>
      </c>
      <c r="K25" s="34">
        <v>0</v>
      </c>
      <c r="L25" s="34">
        <v>201640</v>
      </c>
      <c r="M25" s="84">
        <f t="shared" si="4"/>
        <v>8.2948725671405946E-2</v>
      </c>
      <c r="N25" s="35">
        <v>0</v>
      </c>
      <c r="O25" s="86">
        <f t="shared" si="5"/>
        <v>8.2948725671405946E-2</v>
      </c>
      <c r="P25" s="34">
        <v>0</v>
      </c>
      <c r="Q25" s="34">
        <v>0</v>
      </c>
      <c r="R25" s="58">
        <v>15000</v>
      </c>
      <c r="S25" s="158">
        <f t="shared" si="2"/>
        <v>7.4390001983733383</v>
      </c>
      <c r="T25" s="34">
        <v>201640</v>
      </c>
    </row>
    <row r="26" spans="1:20" x14ac:dyDescent="0.25">
      <c r="A26" s="80">
        <v>17</v>
      </c>
      <c r="B26" s="81" t="s">
        <v>246</v>
      </c>
      <c r="C26" s="144" t="s">
        <v>108</v>
      </c>
      <c r="D26" s="82"/>
      <c r="E26" s="34">
        <v>173689</v>
      </c>
      <c r="F26" s="83">
        <v>0</v>
      </c>
      <c r="G26" s="34">
        <v>0</v>
      </c>
      <c r="H26" s="34">
        <v>173689</v>
      </c>
      <c r="I26" s="84">
        <f t="shared" si="3"/>
        <v>7.1450511868383401E-2</v>
      </c>
      <c r="J26" s="34">
        <v>173689</v>
      </c>
      <c r="K26" s="34">
        <v>0</v>
      </c>
      <c r="L26" s="34">
        <v>173689</v>
      </c>
      <c r="M26" s="84">
        <f t="shared" si="4"/>
        <v>7.1450511868383401E-2</v>
      </c>
      <c r="N26" s="35">
        <v>0</v>
      </c>
      <c r="O26" s="86">
        <f t="shared" si="5"/>
        <v>7.1450511868383401E-2</v>
      </c>
      <c r="P26" s="34">
        <v>0</v>
      </c>
      <c r="Q26" s="34">
        <v>0</v>
      </c>
      <c r="R26" s="58">
        <v>0</v>
      </c>
      <c r="S26" s="158">
        <f t="shared" si="2"/>
        <v>0</v>
      </c>
      <c r="T26" s="34">
        <v>173689</v>
      </c>
    </row>
    <row r="27" spans="1:20" x14ac:dyDescent="0.25">
      <c r="A27" s="80">
        <v>18</v>
      </c>
      <c r="B27" s="81" t="s">
        <v>224</v>
      </c>
      <c r="C27" s="144" t="s">
        <v>111</v>
      </c>
      <c r="D27" s="82"/>
      <c r="E27" s="34">
        <v>126150</v>
      </c>
      <c r="F27" s="83">
        <v>0</v>
      </c>
      <c r="G27" s="34">
        <v>0</v>
      </c>
      <c r="H27" s="34">
        <v>126150</v>
      </c>
      <c r="I27" s="84">
        <f t="shared" si="3"/>
        <v>5.1894374843522419E-2</v>
      </c>
      <c r="J27" s="34">
        <v>126150</v>
      </c>
      <c r="K27" s="34">
        <v>0</v>
      </c>
      <c r="L27" s="34">
        <v>126150</v>
      </c>
      <c r="M27" s="84">
        <f t="shared" si="4"/>
        <v>5.1894374843522419E-2</v>
      </c>
      <c r="N27" s="35">
        <v>0</v>
      </c>
      <c r="O27" s="86">
        <f t="shared" si="5"/>
        <v>5.1894374843522419E-2</v>
      </c>
      <c r="P27" s="34">
        <v>0</v>
      </c>
      <c r="Q27" s="34">
        <v>0</v>
      </c>
      <c r="R27" s="58">
        <v>0</v>
      </c>
      <c r="S27" s="158">
        <v>0</v>
      </c>
      <c r="T27" s="34">
        <v>126150</v>
      </c>
    </row>
    <row r="28" spans="1:20" x14ac:dyDescent="0.25">
      <c r="A28" s="80">
        <v>19</v>
      </c>
      <c r="B28" s="81" t="s">
        <v>225</v>
      </c>
      <c r="C28" s="144" t="s">
        <v>112</v>
      </c>
      <c r="D28" s="82"/>
      <c r="E28" s="34">
        <v>110400</v>
      </c>
      <c r="F28" s="83">
        <v>0</v>
      </c>
      <c r="G28" s="34">
        <v>0</v>
      </c>
      <c r="H28" s="34">
        <v>110400</v>
      </c>
      <c r="I28" s="84">
        <f t="shared" si="3"/>
        <v>4.5415291182916172E-2</v>
      </c>
      <c r="J28" s="34">
        <v>110400</v>
      </c>
      <c r="K28" s="34">
        <v>0</v>
      </c>
      <c r="L28" s="34">
        <v>110400</v>
      </c>
      <c r="M28" s="84">
        <f t="shared" si="4"/>
        <v>4.5415291182916172E-2</v>
      </c>
      <c r="N28" s="35">
        <v>0</v>
      </c>
      <c r="O28" s="86">
        <f t="shared" si="5"/>
        <v>4.5415291182916172E-2</v>
      </c>
      <c r="P28" s="34">
        <v>0</v>
      </c>
      <c r="Q28" s="34">
        <v>0</v>
      </c>
      <c r="R28" s="58">
        <v>0</v>
      </c>
      <c r="S28" s="158">
        <f t="shared" si="2"/>
        <v>0</v>
      </c>
      <c r="T28" s="34">
        <v>110400</v>
      </c>
    </row>
    <row r="29" spans="1:20" x14ac:dyDescent="0.25">
      <c r="A29" s="80">
        <v>20</v>
      </c>
      <c r="B29" s="81" t="s">
        <v>226</v>
      </c>
      <c r="C29" s="144" t="s">
        <v>113</v>
      </c>
      <c r="D29" s="82"/>
      <c r="E29" s="34">
        <v>97600</v>
      </c>
      <c r="F29" s="83">
        <v>0</v>
      </c>
      <c r="G29" s="34">
        <v>0</v>
      </c>
      <c r="H29" s="34">
        <v>97600</v>
      </c>
      <c r="I29" s="84">
        <f t="shared" si="3"/>
        <v>4.0149750176201253E-2</v>
      </c>
      <c r="J29" s="34">
        <v>97600</v>
      </c>
      <c r="K29" s="34">
        <v>0</v>
      </c>
      <c r="L29" s="34">
        <v>97600</v>
      </c>
      <c r="M29" s="84">
        <f t="shared" si="4"/>
        <v>4.0149750176201253E-2</v>
      </c>
      <c r="N29" s="35">
        <v>0</v>
      </c>
      <c r="O29" s="86">
        <f t="shared" si="5"/>
        <v>4.0149750176201253E-2</v>
      </c>
      <c r="P29" s="34">
        <v>0</v>
      </c>
      <c r="Q29" s="34">
        <v>0</v>
      </c>
      <c r="R29" s="58">
        <v>0</v>
      </c>
      <c r="S29" s="158">
        <f t="shared" si="2"/>
        <v>0</v>
      </c>
      <c r="T29" s="34">
        <v>97600</v>
      </c>
    </row>
    <row r="30" spans="1:20" x14ac:dyDescent="0.25">
      <c r="A30" s="80">
        <v>21</v>
      </c>
      <c r="B30" s="81" t="s">
        <v>227</v>
      </c>
      <c r="C30" s="144" t="s">
        <v>118</v>
      </c>
      <c r="D30" s="82"/>
      <c r="E30" s="34">
        <v>84077</v>
      </c>
      <c r="F30" s="83">
        <v>0</v>
      </c>
      <c r="G30" s="34">
        <v>0</v>
      </c>
      <c r="H30" s="34">
        <v>84077</v>
      </c>
      <c r="I30" s="84">
        <f t="shared" si="3"/>
        <v>3.4586788376685169E-2</v>
      </c>
      <c r="J30" s="34">
        <v>84077</v>
      </c>
      <c r="K30" s="34">
        <v>0</v>
      </c>
      <c r="L30" s="34">
        <v>84077</v>
      </c>
      <c r="M30" s="84">
        <f t="shared" si="4"/>
        <v>3.4586788376685169E-2</v>
      </c>
      <c r="N30" s="35">
        <v>0</v>
      </c>
      <c r="O30" s="86">
        <f t="shared" si="5"/>
        <v>3.4586788376685169E-2</v>
      </c>
      <c r="P30" s="34">
        <v>0</v>
      </c>
      <c r="Q30" s="34">
        <v>0</v>
      </c>
      <c r="R30" s="58">
        <v>0</v>
      </c>
      <c r="S30" s="158">
        <f t="shared" si="2"/>
        <v>0</v>
      </c>
      <c r="T30" s="34">
        <v>84077</v>
      </c>
    </row>
    <row r="31" spans="1:20" x14ac:dyDescent="0.25">
      <c r="A31" s="80">
        <v>22</v>
      </c>
      <c r="B31" s="81" t="s">
        <v>228</v>
      </c>
      <c r="C31" s="144" t="s">
        <v>114</v>
      </c>
      <c r="D31" s="82"/>
      <c r="E31" s="34">
        <v>80000</v>
      </c>
      <c r="F31" s="83">
        <v>0</v>
      </c>
      <c r="G31" s="34">
        <v>0</v>
      </c>
      <c r="H31" s="34">
        <v>80000</v>
      </c>
      <c r="I31" s="84">
        <f t="shared" si="3"/>
        <v>3.2909631291968236E-2</v>
      </c>
      <c r="J31" s="34">
        <v>80000</v>
      </c>
      <c r="K31" s="34">
        <v>0</v>
      </c>
      <c r="L31" s="34">
        <v>80000</v>
      </c>
      <c r="M31" s="84">
        <f t="shared" si="4"/>
        <v>3.2909631291968236E-2</v>
      </c>
      <c r="N31" s="35">
        <v>0</v>
      </c>
      <c r="O31" s="86">
        <f t="shared" si="5"/>
        <v>3.2909631291968236E-2</v>
      </c>
      <c r="P31" s="34">
        <v>0</v>
      </c>
      <c r="Q31" s="34">
        <v>0</v>
      </c>
      <c r="R31" s="58">
        <v>0</v>
      </c>
      <c r="S31" s="158">
        <f t="shared" si="2"/>
        <v>0</v>
      </c>
      <c r="T31" s="34">
        <v>80000</v>
      </c>
    </row>
    <row r="32" spans="1:20" x14ac:dyDescent="0.25">
      <c r="A32" s="80">
        <v>23</v>
      </c>
      <c r="B32" s="81" t="s">
        <v>229</v>
      </c>
      <c r="C32" s="144" t="s">
        <v>116</v>
      </c>
      <c r="D32" s="82"/>
      <c r="E32" s="34">
        <v>64000</v>
      </c>
      <c r="F32" s="83">
        <v>0</v>
      </c>
      <c r="G32" s="34">
        <v>0</v>
      </c>
      <c r="H32" s="34">
        <v>64000</v>
      </c>
      <c r="I32" s="84">
        <f t="shared" si="3"/>
        <v>2.6327705033574591E-2</v>
      </c>
      <c r="J32" s="34">
        <v>64000</v>
      </c>
      <c r="K32" s="34">
        <v>0</v>
      </c>
      <c r="L32" s="34">
        <v>64000</v>
      </c>
      <c r="M32" s="84">
        <f t="shared" si="4"/>
        <v>2.6327705033574591E-2</v>
      </c>
      <c r="N32" s="35">
        <v>0</v>
      </c>
      <c r="O32" s="86">
        <f t="shared" si="5"/>
        <v>2.6327705033574591E-2</v>
      </c>
      <c r="P32" s="34">
        <v>0</v>
      </c>
      <c r="Q32" s="34">
        <v>0</v>
      </c>
      <c r="R32" s="58">
        <v>0</v>
      </c>
      <c r="S32" s="158">
        <f t="shared" si="2"/>
        <v>0</v>
      </c>
      <c r="T32" s="34">
        <v>64000</v>
      </c>
    </row>
    <row r="33" spans="1:20" x14ac:dyDescent="0.25">
      <c r="A33" s="80">
        <v>24</v>
      </c>
      <c r="B33" s="81" t="s">
        <v>230</v>
      </c>
      <c r="C33" s="144" t="s">
        <v>117</v>
      </c>
      <c r="D33" s="82"/>
      <c r="E33" s="34">
        <v>63000</v>
      </c>
      <c r="F33" s="83">
        <v>0</v>
      </c>
      <c r="G33" s="34">
        <v>0</v>
      </c>
      <c r="H33" s="34">
        <v>63000</v>
      </c>
      <c r="I33" s="84">
        <f t="shared" si="3"/>
        <v>2.5916334642424987E-2</v>
      </c>
      <c r="J33" s="34">
        <v>63000</v>
      </c>
      <c r="K33" s="34">
        <v>0</v>
      </c>
      <c r="L33" s="34">
        <v>63000</v>
      </c>
      <c r="M33" s="84">
        <f t="shared" si="4"/>
        <v>2.5916334642424987E-2</v>
      </c>
      <c r="N33" s="35">
        <v>0</v>
      </c>
      <c r="O33" s="86">
        <f t="shared" si="5"/>
        <v>2.5916334642424987E-2</v>
      </c>
      <c r="P33" s="34">
        <v>0</v>
      </c>
      <c r="Q33" s="34">
        <v>0</v>
      </c>
      <c r="R33" s="58">
        <v>0</v>
      </c>
      <c r="S33" s="158">
        <f t="shared" si="2"/>
        <v>0</v>
      </c>
      <c r="T33" s="34">
        <v>63000</v>
      </c>
    </row>
    <row r="34" spans="1:20" x14ac:dyDescent="0.25">
      <c r="A34" s="80">
        <v>25</v>
      </c>
      <c r="B34" s="81" t="s">
        <v>231</v>
      </c>
      <c r="C34" s="144" t="s">
        <v>109</v>
      </c>
      <c r="D34" s="82"/>
      <c r="E34" s="34">
        <v>56800</v>
      </c>
      <c r="F34" s="83">
        <v>0</v>
      </c>
      <c r="G34" s="34">
        <v>0</v>
      </c>
      <c r="H34" s="34">
        <v>56800</v>
      </c>
      <c r="I34" s="84">
        <f t="shared" si="3"/>
        <v>2.3365838217297451E-2</v>
      </c>
      <c r="J34" s="34">
        <v>56800</v>
      </c>
      <c r="K34" s="34">
        <v>0</v>
      </c>
      <c r="L34" s="34">
        <v>56800</v>
      </c>
      <c r="M34" s="84">
        <f t="shared" si="4"/>
        <v>2.3365838217297451E-2</v>
      </c>
      <c r="N34" s="35">
        <v>0</v>
      </c>
      <c r="O34" s="86">
        <f t="shared" si="5"/>
        <v>2.3365838217297451E-2</v>
      </c>
      <c r="P34" s="34">
        <v>0</v>
      </c>
      <c r="Q34" s="34">
        <v>0</v>
      </c>
      <c r="R34" s="58">
        <v>0</v>
      </c>
      <c r="S34" s="158">
        <f t="shared" si="2"/>
        <v>0</v>
      </c>
      <c r="T34" s="34">
        <v>56800</v>
      </c>
    </row>
    <row r="35" spans="1:20" x14ac:dyDescent="0.25">
      <c r="A35" s="80">
        <v>26</v>
      </c>
      <c r="B35" s="81" t="s">
        <v>232</v>
      </c>
      <c r="C35" s="144" t="s">
        <v>110</v>
      </c>
      <c r="D35" s="82"/>
      <c r="E35" s="34">
        <v>55700</v>
      </c>
      <c r="F35" s="83">
        <v>0</v>
      </c>
      <c r="G35" s="34">
        <v>0</v>
      </c>
      <c r="H35" s="34">
        <v>55700</v>
      </c>
      <c r="I35" s="84">
        <f t="shared" si="3"/>
        <v>2.2913330787032886E-2</v>
      </c>
      <c r="J35" s="34">
        <v>55700</v>
      </c>
      <c r="K35" s="34">
        <v>0</v>
      </c>
      <c r="L35" s="34">
        <v>55700</v>
      </c>
      <c r="M35" s="84">
        <f t="shared" si="4"/>
        <v>2.2913330787032886E-2</v>
      </c>
      <c r="N35" s="35">
        <v>0</v>
      </c>
      <c r="O35" s="86">
        <f t="shared" si="5"/>
        <v>2.2913330787032886E-2</v>
      </c>
      <c r="P35" s="34">
        <v>0</v>
      </c>
      <c r="Q35" s="34">
        <v>0</v>
      </c>
      <c r="R35" s="58">
        <v>0</v>
      </c>
      <c r="S35" s="158">
        <f t="shared" si="2"/>
        <v>0</v>
      </c>
      <c r="T35" s="34">
        <v>55700</v>
      </c>
    </row>
    <row r="36" spans="1:20" x14ac:dyDescent="0.25">
      <c r="A36" s="80">
        <v>27</v>
      </c>
      <c r="B36" s="81" t="s">
        <v>233</v>
      </c>
      <c r="C36" s="144" t="s">
        <v>119</v>
      </c>
      <c r="D36" s="82"/>
      <c r="E36" s="34">
        <v>50800</v>
      </c>
      <c r="F36" s="83">
        <v>0</v>
      </c>
      <c r="G36" s="34">
        <v>0</v>
      </c>
      <c r="H36" s="34">
        <v>50800</v>
      </c>
      <c r="I36" s="84">
        <f t="shared" si="3"/>
        <v>2.089761587039983E-2</v>
      </c>
      <c r="J36" s="34">
        <v>50800</v>
      </c>
      <c r="K36" s="34">
        <v>0</v>
      </c>
      <c r="L36" s="34">
        <v>50800</v>
      </c>
      <c r="M36" s="84">
        <f t="shared" si="4"/>
        <v>2.089761587039983E-2</v>
      </c>
      <c r="N36" s="35">
        <v>0</v>
      </c>
      <c r="O36" s="86">
        <f t="shared" si="5"/>
        <v>2.089761587039983E-2</v>
      </c>
      <c r="P36" s="34">
        <v>0</v>
      </c>
      <c r="Q36" s="34">
        <v>0</v>
      </c>
      <c r="R36" s="58">
        <v>0</v>
      </c>
      <c r="S36" s="158">
        <f t="shared" si="2"/>
        <v>0</v>
      </c>
      <c r="T36" s="34">
        <v>50800</v>
      </c>
    </row>
    <row r="37" spans="1:20" x14ac:dyDescent="0.25">
      <c r="A37" s="80">
        <v>28</v>
      </c>
      <c r="B37" s="81" t="s">
        <v>234</v>
      </c>
      <c r="C37" s="144" t="s">
        <v>121</v>
      </c>
      <c r="D37" s="82"/>
      <c r="E37" s="34">
        <v>40170</v>
      </c>
      <c r="F37" s="83">
        <v>0</v>
      </c>
      <c r="G37" s="34">
        <v>0</v>
      </c>
      <c r="H37" s="34">
        <v>40170</v>
      </c>
      <c r="I37" s="84">
        <f t="shared" si="3"/>
        <v>1.6524748612479552E-2</v>
      </c>
      <c r="J37" s="34">
        <v>40170</v>
      </c>
      <c r="K37" s="34">
        <v>0</v>
      </c>
      <c r="L37" s="34">
        <v>40170</v>
      </c>
      <c r="M37" s="84">
        <f t="shared" si="4"/>
        <v>1.6524748612479552E-2</v>
      </c>
      <c r="N37" s="35">
        <v>0</v>
      </c>
      <c r="O37" s="86">
        <f t="shared" si="5"/>
        <v>1.6524748612479552E-2</v>
      </c>
      <c r="P37" s="34">
        <v>0</v>
      </c>
      <c r="Q37" s="34">
        <v>0</v>
      </c>
      <c r="R37" s="58">
        <v>0</v>
      </c>
      <c r="S37" s="158">
        <f t="shared" si="2"/>
        <v>0</v>
      </c>
      <c r="T37" s="34">
        <v>40170</v>
      </c>
    </row>
    <row r="38" spans="1:20" x14ac:dyDescent="0.25">
      <c r="A38" s="80">
        <v>29</v>
      </c>
      <c r="B38" s="81" t="s">
        <v>122</v>
      </c>
      <c r="C38" s="144" t="s">
        <v>123</v>
      </c>
      <c r="D38" s="82"/>
      <c r="E38" s="34">
        <v>40000</v>
      </c>
      <c r="F38" s="83">
        <v>0</v>
      </c>
      <c r="G38" s="34">
        <v>0</v>
      </c>
      <c r="H38" s="34">
        <v>40000</v>
      </c>
      <c r="I38" s="84">
        <f t="shared" si="3"/>
        <v>1.6454815645984118E-2</v>
      </c>
      <c r="J38" s="34">
        <v>40000</v>
      </c>
      <c r="K38" s="34">
        <v>0</v>
      </c>
      <c r="L38" s="34">
        <v>40000</v>
      </c>
      <c r="M38" s="84">
        <f t="shared" si="4"/>
        <v>1.6454815645984118E-2</v>
      </c>
      <c r="N38" s="35">
        <v>0</v>
      </c>
      <c r="O38" s="86">
        <f t="shared" si="5"/>
        <v>1.6454815645984118E-2</v>
      </c>
      <c r="P38" s="34">
        <v>0</v>
      </c>
      <c r="Q38" s="34">
        <v>0</v>
      </c>
      <c r="R38" s="58">
        <v>0</v>
      </c>
      <c r="S38" s="158">
        <f t="shared" si="2"/>
        <v>0</v>
      </c>
      <c r="T38" s="34">
        <v>40000</v>
      </c>
    </row>
    <row r="39" spans="1:20" x14ac:dyDescent="0.25">
      <c r="A39" s="80">
        <v>30</v>
      </c>
      <c r="B39" s="81" t="s">
        <v>235</v>
      </c>
      <c r="C39" s="144" t="s">
        <v>124</v>
      </c>
      <c r="D39" s="82"/>
      <c r="E39" s="34">
        <v>26000</v>
      </c>
      <c r="F39" s="83">
        <v>0</v>
      </c>
      <c r="G39" s="34">
        <v>0</v>
      </c>
      <c r="H39" s="34">
        <v>26000</v>
      </c>
      <c r="I39" s="84">
        <f t="shared" si="3"/>
        <v>1.0695630169889678E-2</v>
      </c>
      <c r="J39" s="34">
        <v>26000</v>
      </c>
      <c r="K39" s="34">
        <v>0</v>
      </c>
      <c r="L39" s="34">
        <v>26000</v>
      </c>
      <c r="M39" s="84">
        <f t="shared" si="4"/>
        <v>1.0695630169889678E-2</v>
      </c>
      <c r="N39" s="35">
        <v>0</v>
      </c>
      <c r="O39" s="86">
        <f t="shared" si="5"/>
        <v>1.0695630169889678E-2</v>
      </c>
      <c r="P39" s="34">
        <v>0</v>
      </c>
      <c r="Q39" s="34">
        <v>0</v>
      </c>
      <c r="R39" s="58">
        <v>0</v>
      </c>
      <c r="S39" s="158">
        <f t="shared" si="2"/>
        <v>0</v>
      </c>
      <c r="T39" s="34">
        <v>26000</v>
      </c>
    </row>
    <row r="40" spans="1:20" x14ac:dyDescent="0.25">
      <c r="A40" s="80">
        <v>31</v>
      </c>
      <c r="B40" s="81" t="s">
        <v>125</v>
      </c>
      <c r="C40" s="144" t="s">
        <v>126</v>
      </c>
      <c r="D40" s="82"/>
      <c r="E40" s="34">
        <v>25600</v>
      </c>
      <c r="F40" s="83">
        <v>0</v>
      </c>
      <c r="G40" s="34">
        <v>0</v>
      </c>
      <c r="H40" s="34">
        <v>25600</v>
      </c>
      <c r="I40" s="84">
        <f t="shared" si="3"/>
        <v>1.0531082013429836E-2</v>
      </c>
      <c r="J40" s="34">
        <v>25600</v>
      </c>
      <c r="K40" s="34">
        <v>0</v>
      </c>
      <c r="L40" s="34">
        <v>25600</v>
      </c>
      <c r="M40" s="84">
        <f t="shared" si="4"/>
        <v>1.0531082013429836E-2</v>
      </c>
      <c r="N40" s="35">
        <v>0</v>
      </c>
      <c r="O40" s="86">
        <f t="shared" si="5"/>
        <v>1.0531082013429836E-2</v>
      </c>
      <c r="P40" s="34">
        <v>0</v>
      </c>
      <c r="Q40" s="34">
        <v>0</v>
      </c>
      <c r="R40" s="58">
        <v>0</v>
      </c>
      <c r="S40" s="158">
        <f t="shared" si="2"/>
        <v>0</v>
      </c>
      <c r="T40" s="34">
        <v>25600</v>
      </c>
    </row>
    <row r="41" spans="1:20" x14ac:dyDescent="0.25">
      <c r="A41" s="80">
        <v>32</v>
      </c>
      <c r="B41" s="81" t="s">
        <v>236</v>
      </c>
      <c r="C41" s="144" t="s">
        <v>127</v>
      </c>
      <c r="D41" s="82"/>
      <c r="E41" s="34">
        <v>18240</v>
      </c>
      <c r="F41" s="83">
        <v>0</v>
      </c>
      <c r="G41" s="34">
        <v>0</v>
      </c>
      <c r="H41" s="34">
        <v>18240</v>
      </c>
      <c r="I41" s="84">
        <f t="shared" si="3"/>
        <v>7.5033959345687578E-3</v>
      </c>
      <c r="J41" s="34">
        <v>18240</v>
      </c>
      <c r="K41" s="34">
        <v>0</v>
      </c>
      <c r="L41" s="34">
        <v>18240</v>
      </c>
      <c r="M41" s="84">
        <f t="shared" si="4"/>
        <v>7.5033959345687578E-3</v>
      </c>
      <c r="N41" s="35">
        <v>0</v>
      </c>
      <c r="O41" s="86">
        <f t="shared" si="5"/>
        <v>7.5033959345687578E-3</v>
      </c>
      <c r="P41" s="34">
        <v>0</v>
      </c>
      <c r="Q41" s="34">
        <v>0</v>
      </c>
      <c r="R41" s="58">
        <v>0</v>
      </c>
      <c r="S41" s="158">
        <f t="shared" si="2"/>
        <v>0</v>
      </c>
      <c r="T41" s="34">
        <v>18240</v>
      </c>
    </row>
    <row r="42" spans="1:20" x14ac:dyDescent="0.25">
      <c r="A42" s="80">
        <v>33</v>
      </c>
      <c r="B42" s="81" t="s">
        <v>237</v>
      </c>
      <c r="C42" s="144" t="s">
        <v>243</v>
      </c>
      <c r="D42" s="82"/>
      <c r="E42" s="34">
        <v>10500</v>
      </c>
      <c r="F42" s="83">
        <v>0</v>
      </c>
      <c r="G42" s="34">
        <v>0</v>
      </c>
      <c r="H42" s="34">
        <v>10500</v>
      </c>
      <c r="I42" s="84">
        <f t="shared" si="3"/>
        <v>4.3193891070708312E-3</v>
      </c>
      <c r="J42" s="34">
        <v>10500</v>
      </c>
      <c r="K42" s="34">
        <v>0</v>
      </c>
      <c r="L42" s="34">
        <v>10500</v>
      </c>
      <c r="M42" s="84">
        <f t="shared" si="4"/>
        <v>4.3193891070708312E-3</v>
      </c>
      <c r="N42" s="35">
        <v>0</v>
      </c>
      <c r="O42" s="86">
        <f t="shared" si="5"/>
        <v>4.3193891070708312E-3</v>
      </c>
      <c r="P42" s="34">
        <v>0</v>
      </c>
      <c r="Q42" s="34">
        <v>0</v>
      </c>
      <c r="R42" s="58">
        <v>0</v>
      </c>
      <c r="S42" s="158">
        <f t="shared" si="2"/>
        <v>0</v>
      </c>
      <c r="T42" s="34">
        <v>10500</v>
      </c>
    </row>
    <row r="43" spans="1:20" x14ac:dyDescent="0.25">
      <c r="A43" s="80">
        <v>34</v>
      </c>
      <c r="B43" s="81" t="s">
        <v>238</v>
      </c>
      <c r="C43" s="144" t="s">
        <v>244</v>
      </c>
      <c r="D43" s="82"/>
      <c r="E43" s="34">
        <v>1750</v>
      </c>
      <c r="F43" s="83">
        <v>0</v>
      </c>
      <c r="G43" s="34">
        <v>0</v>
      </c>
      <c r="H43" s="34">
        <v>1750</v>
      </c>
      <c r="I43" s="84">
        <f t="shared" si="3"/>
        <v>7.1989818451180521E-4</v>
      </c>
      <c r="J43" s="34">
        <v>1750</v>
      </c>
      <c r="K43" s="34">
        <v>0</v>
      </c>
      <c r="L43" s="34">
        <v>1750</v>
      </c>
      <c r="M43" s="84">
        <f t="shared" si="4"/>
        <v>7.1989818451180521E-4</v>
      </c>
      <c r="N43" s="35">
        <v>0</v>
      </c>
      <c r="O43" s="86">
        <f t="shared" si="5"/>
        <v>7.1989818451180521E-4</v>
      </c>
      <c r="P43" s="34">
        <v>0</v>
      </c>
      <c r="Q43" s="34">
        <v>0</v>
      </c>
      <c r="R43" s="58">
        <v>0</v>
      </c>
      <c r="S43" s="158">
        <f t="shared" si="2"/>
        <v>0</v>
      </c>
      <c r="T43" s="34">
        <v>1750</v>
      </c>
    </row>
    <row r="44" spans="1:20" x14ac:dyDescent="0.25">
      <c r="A44" s="80">
        <v>35</v>
      </c>
      <c r="B44" s="81" t="s">
        <v>239</v>
      </c>
      <c r="C44" s="144" t="s">
        <v>120</v>
      </c>
      <c r="D44" s="82"/>
      <c r="E44" s="34">
        <v>612</v>
      </c>
      <c r="F44" s="83">
        <v>0</v>
      </c>
      <c r="G44" s="34">
        <v>0</v>
      </c>
      <c r="H44" s="34">
        <v>612</v>
      </c>
      <c r="I44" s="84">
        <f t="shared" si="3"/>
        <v>2.5175867938355699E-4</v>
      </c>
      <c r="J44" s="34">
        <v>612</v>
      </c>
      <c r="K44" s="34">
        <v>0</v>
      </c>
      <c r="L44" s="34">
        <v>612</v>
      </c>
      <c r="M44" s="84">
        <f t="shared" si="4"/>
        <v>2.5175867938355699E-4</v>
      </c>
      <c r="N44" s="35">
        <v>0</v>
      </c>
      <c r="O44" s="86">
        <f t="shared" si="5"/>
        <v>2.5175867938355699E-4</v>
      </c>
      <c r="P44" s="34">
        <v>0</v>
      </c>
      <c r="Q44" s="34">
        <v>0</v>
      </c>
      <c r="R44" s="58">
        <v>0</v>
      </c>
      <c r="S44" s="158">
        <f t="shared" si="2"/>
        <v>0</v>
      </c>
      <c r="T44" s="34">
        <v>612</v>
      </c>
    </row>
    <row r="45" spans="1:20" x14ac:dyDescent="0.25">
      <c r="A45" s="80">
        <v>36</v>
      </c>
      <c r="B45" s="81" t="s">
        <v>240</v>
      </c>
      <c r="C45" s="144" t="s">
        <v>245</v>
      </c>
      <c r="D45" s="82"/>
      <c r="E45" s="34">
        <v>320674</v>
      </c>
      <c r="F45" s="83">
        <v>0</v>
      </c>
      <c r="G45" s="34">
        <v>0</v>
      </c>
      <c r="H45" s="34">
        <v>320674</v>
      </c>
      <c r="I45" s="84">
        <f t="shared" si="3"/>
        <v>0.13191578881150778</v>
      </c>
      <c r="J45" s="34">
        <v>320674</v>
      </c>
      <c r="K45" s="34">
        <v>0</v>
      </c>
      <c r="L45" s="34">
        <v>320674</v>
      </c>
      <c r="M45" s="84">
        <f t="shared" si="4"/>
        <v>0.13191578881150778</v>
      </c>
      <c r="N45" s="35">
        <v>0</v>
      </c>
      <c r="O45" s="86">
        <f t="shared" si="5"/>
        <v>0.13191578881150778</v>
      </c>
      <c r="P45" s="34">
        <v>0</v>
      </c>
      <c r="Q45" s="34">
        <v>0</v>
      </c>
      <c r="R45" s="58">
        <v>0</v>
      </c>
      <c r="S45" s="158">
        <f t="shared" si="2"/>
        <v>0</v>
      </c>
      <c r="T45" s="34">
        <v>320300</v>
      </c>
    </row>
    <row r="46" spans="1:20" s="52" customFormat="1" ht="30" x14ac:dyDescent="0.25">
      <c r="A46" s="64" t="s">
        <v>55</v>
      </c>
      <c r="B46" s="65" t="s">
        <v>128</v>
      </c>
      <c r="C46" s="66"/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89">
        <v>0</v>
      </c>
      <c r="J46" s="72">
        <v>0</v>
      </c>
      <c r="K46" s="72">
        <v>0</v>
      </c>
      <c r="L46" s="72">
        <v>0</v>
      </c>
      <c r="M46" s="89">
        <v>0</v>
      </c>
      <c r="N46" s="72">
        <v>0</v>
      </c>
      <c r="O46" s="90">
        <v>0</v>
      </c>
      <c r="P46" s="72">
        <v>0</v>
      </c>
      <c r="Q46" s="72">
        <v>0</v>
      </c>
      <c r="R46" s="72">
        <v>0</v>
      </c>
      <c r="S46" s="79"/>
      <c r="T46" s="72">
        <v>0</v>
      </c>
    </row>
    <row r="47" spans="1:20" s="52" customFormat="1" x14ac:dyDescent="0.25">
      <c r="A47" s="64" t="s">
        <v>56</v>
      </c>
      <c r="B47" s="65" t="s">
        <v>249</v>
      </c>
      <c r="C47" s="66"/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89">
        <v>0</v>
      </c>
      <c r="J47" s="72">
        <v>0</v>
      </c>
      <c r="K47" s="72">
        <v>0</v>
      </c>
      <c r="L47" s="72">
        <v>0</v>
      </c>
      <c r="M47" s="89">
        <v>0</v>
      </c>
      <c r="N47" s="72">
        <v>0</v>
      </c>
      <c r="O47" s="90">
        <v>0</v>
      </c>
      <c r="P47" s="72">
        <v>0</v>
      </c>
      <c r="Q47" s="72">
        <v>0</v>
      </c>
      <c r="R47" s="72">
        <v>0</v>
      </c>
      <c r="S47" s="79"/>
      <c r="T47" s="72">
        <v>0</v>
      </c>
    </row>
    <row r="48" spans="1:20" s="52" customFormat="1" x14ac:dyDescent="0.25">
      <c r="A48" s="64" t="s">
        <v>57</v>
      </c>
      <c r="B48" s="65" t="s">
        <v>129</v>
      </c>
      <c r="C48" s="66"/>
      <c r="D48" s="72"/>
      <c r="E48" s="91"/>
      <c r="F48" s="92"/>
      <c r="G48" s="92"/>
      <c r="H48" s="72"/>
      <c r="I48" s="89"/>
      <c r="J48" s="72"/>
      <c r="K48" s="60"/>
      <c r="L48" s="72"/>
      <c r="M48" s="89"/>
      <c r="N48" s="60"/>
      <c r="O48" s="90"/>
      <c r="P48" s="60"/>
      <c r="Q48" s="60"/>
      <c r="R48" s="60"/>
      <c r="S48" s="79"/>
      <c r="T48" s="72"/>
    </row>
    <row r="49" spans="1:20" s="52" customFormat="1" x14ac:dyDescent="0.25">
      <c r="A49" s="64" t="s">
        <v>130</v>
      </c>
      <c r="B49" s="65" t="s">
        <v>131</v>
      </c>
      <c r="C49" s="66"/>
      <c r="D49" s="72">
        <f>SUM(D50:D51)</f>
        <v>2</v>
      </c>
      <c r="E49" s="72">
        <f>E50+E51</f>
        <v>31022089</v>
      </c>
      <c r="F49" s="72">
        <f>SUM(F50:F53)</f>
        <v>0</v>
      </c>
      <c r="G49" s="72">
        <f>SUM(G50:G53)</f>
        <v>0</v>
      </c>
      <c r="H49" s="72">
        <f>H50+H51</f>
        <v>31022089</v>
      </c>
      <c r="I49" s="89">
        <f>SUM(I50+I51)</f>
        <v>12.77</v>
      </c>
      <c r="J49" s="72">
        <f>J50+J51</f>
        <v>31022089</v>
      </c>
      <c r="K49" s="72">
        <f t="shared" ref="I49:K49" si="6">SUM(K50:K53)</f>
        <v>0</v>
      </c>
      <c r="L49" s="72">
        <f>L50+L51</f>
        <v>31022089</v>
      </c>
      <c r="M49" s="89">
        <f>SUM(M50+M51)</f>
        <v>12.77</v>
      </c>
      <c r="N49" s="60"/>
      <c r="O49" s="90">
        <f>O50+O51</f>
        <v>12.77</v>
      </c>
      <c r="P49" s="90">
        <f t="shared" ref="M49:Q49" si="7">SUM(P50:P53)</f>
        <v>0</v>
      </c>
      <c r="Q49" s="72">
        <f t="shared" si="7"/>
        <v>0</v>
      </c>
      <c r="R49" s="93">
        <v>0</v>
      </c>
      <c r="S49" s="79">
        <f t="shared" si="2"/>
        <v>0</v>
      </c>
      <c r="T49" s="72">
        <f>SUM(T50:T51)</f>
        <v>31022089</v>
      </c>
    </row>
    <row r="50" spans="1:20" x14ac:dyDescent="0.25">
      <c r="A50" s="94"/>
      <c r="B50" s="95" t="s">
        <v>132</v>
      </c>
      <c r="C50" s="146" t="s">
        <v>133</v>
      </c>
      <c r="D50" s="96">
        <v>1</v>
      </c>
      <c r="E50" s="96">
        <v>26995200</v>
      </c>
      <c r="F50" s="34">
        <v>0</v>
      </c>
      <c r="G50" s="34">
        <v>0</v>
      </c>
      <c r="H50" s="97">
        <v>26995200</v>
      </c>
      <c r="I50" s="98">
        <v>11.11</v>
      </c>
      <c r="J50" s="96">
        <v>26995200</v>
      </c>
      <c r="K50" s="34">
        <v>0</v>
      </c>
      <c r="L50" s="97">
        <v>26995200</v>
      </c>
      <c r="M50" s="98">
        <v>11.11</v>
      </c>
      <c r="N50" s="58"/>
      <c r="O50" s="86">
        <v>11.11</v>
      </c>
      <c r="P50" s="34">
        <v>0</v>
      </c>
      <c r="Q50" s="34">
        <v>0</v>
      </c>
      <c r="R50" s="34">
        <v>0</v>
      </c>
      <c r="S50" s="79">
        <f t="shared" si="2"/>
        <v>0</v>
      </c>
      <c r="T50" s="99">
        <v>26995200</v>
      </c>
    </row>
    <row r="51" spans="1:20" x14ac:dyDescent="0.25">
      <c r="A51" s="94"/>
      <c r="B51" s="95" t="s">
        <v>134</v>
      </c>
      <c r="C51" s="146" t="s">
        <v>135</v>
      </c>
      <c r="D51" s="96">
        <v>1</v>
      </c>
      <c r="E51" s="96">
        <v>4026889</v>
      </c>
      <c r="F51" s="34">
        <v>0</v>
      </c>
      <c r="G51" s="34">
        <v>0</v>
      </c>
      <c r="H51" s="97">
        <v>4026889</v>
      </c>
      <c r="I51" s="98">
        <v>1.66</v>
      </c>
      <c r="J51" s="96">
        <v>4026889</v>
      </c>
      <c r="K51" s="34">
        <v>0</v>
      </c>
      <c r="L51" s="97">
        <v>4026889</v>
      </c>
      <c r="M51" s="98">
        <v>1.66</v>
      </c>
      <c r="N51" s="58"/>
      <c r="O51" s="86">
        <v>1.66</v>
      </c>
      <c r="P51" s="34">
        <v>0</v>
      </c>
      <c r="Q51" s="34">
        <v>0</v>
      </c>
      <c r="R51" s="34">
        <v>0</v>
      </c>
      <c r="S51" s="79">
        <f t="shared" si="2"/>
        <v>0</v>
      </c>
      <c r="T51" s="99">
        <v>4026889</v>
      </c>
    </row>
    <row r="52" spans="1:20" s="52" customFormat="1" x14ac:dyDescent="0.25">
      <c r="A52" s="166" t="s">
        <v>137</v>
      </c>
      <c r="B52" s="167" t="s">
        <v>254</v>
      </c>
      <c r="C52" s="206"/>
      <c r="D52" s="91">
        <v>1</v>
      </c>
      <c r="E52" s="91">
        <f>E53</f>
        <v>290624</v>
      </c>
      <c r="F52" s="91"/>
      <c r="G52" s="91"/>
      <c r="H52" s="91">
        <f t="shared" ref="H52:T52" si="8">H53</f>
        <v>290624</v>
      </c>
      <c r="I52" s="89">
        <f t="shared" ref="H52:O54" si="9">I53</f>
        <v>0.12</v>
      </c>
      <c r="J52" s="91">
        <f t="shared" si="8"/>
        <v>290624</v>
      </c>
      <c r="K52" s="91">
        <f t="shared" si="8"/>
        <v>0</v>
      </c>
      <c r="L52" s="91">
        <f t="shared" si="8"/>
        <v>290624</v>
      </c>
      <c r="M52" s="89">
        <f t="shared" si="9"/>
        <v>0.12</v>
      </c>
      <c r="N52" s="91">
        <f t="shared" si="8"/>
        <v>0</v>
      </c>
      <c r="O52" s="89">
        <f t="shared" si="9"/>
        <v>0.12</v>
      </c>
      <c r="P52" s="91">
        <f t="shared" si="8"/>
        <v>0</v>
      </c>
      <c r="Q52" s="91">
        <f t="shared" si="8"/>
        <v>0</v>
      </c>
      <c r="R52" s="91">
        <f t="shared" si="8"/>
        <v>0</v>
      </c>
      <c r="S52" s="91">
        <f t="shared" si="8"/>
        <v>0</v>
      </c>
      <c r="T52" s="91">
        <f t="shared" si="8"/>
        <v>290624</v>
      </c>
    </row>
    <row r="53" spans="1:20" x14ac:dyDescent="0.25">
      <c r="A53" s="94"/>
      <c r="B53" s="95" t="s">
        <v>195</v>
      </c>
      <c r="C53" s="146" t="s">
        <v>136</v>
      </c>
      <c r="D53" s="96">
        <v>1</v>
      </c>
      <c r="E53" s="96">
        <v>290624</v>
      </c>
      <c r="F53" s="34">
        <v>0</v>
      </c>
      <c r="G53" s="34">
        <v>0</v>
      </c>
      <c r="H53" s="97">
        <v>290624</v>
      </c>
      <c r="I53" s="98">
        <v>0.12</v>
      </c>
      <c r="J53" s="96">
        <v>290624</v>
      </c>
      <c r="K53" s="34">
        <v>0</v>
      </c>
      <c r="L53" s="97">
        <v>290624</v>
      </c>
      <c r="M53" s="98">
        <v>0.12</v>
      </c>
      <c r="N53" s="58"/>
      <c r="O53" s="86">
        <v>0.12</v>
      </c>
      <c r="P53" s="34">
        <v>0</v>
      </c>
      <c r="Q53" s="34">
        <v>0</v>
      </c>
      <c r="R53" s="34">
        <v>0</v>
      </c>
      <c r="S53" s="79">
        <f t="shared" si="2"/>
        <v>0</v>
      </c>
      <c r="T53" s="99">
        <v>290624</v>
      </c>
    </row>
    <row r="54" spans="1:20" s="52" customFormat="1" x14ac:dyDescent="0.25">
      <c r="A54" s="64" t="s">
        <v>137</v>
      </c>
      <c r="B54" s="65" t="s">
        <v>138</v>
      </c>
      <c r="C54" s="66"/>
      <c r="D54" s="72">
        <f>D55</f>
        <v>1</v>
      </c>
      <c r="E54" s="72">
        <f>E55</f>
        <v>3333486</v>
      </c>
      <c r="F54" s="72">
        <f t="shared" ref="F54:G54" si="10">F55</f>
        <v>0</v>
      </c>
      <c r="G54" s="72">
        <f t="shared" si="10"/>
        <v>0</v>
      </c>
      <c r="H54" s="72">
        <f t="shared" si="9"/>
        <v>3333486</v>
      </c>
      <c r="I54" s="89">
        <f t="shared" si="9"/>
        <v>1.37</v>
      </c>
      <c r="J54" s="72">
        <f t="shared" si="9"/>
        <v>3333486</v>
      </c>
      <c r="K54" s="72">
        <f t="shared" si="9"/>
        <v>0</v>
      </c>
      <c r="L54" s="72">
        <f t="shared" ref="L54" si="11">L55</f>
        <v>3333486</v>
      </c>
      <c r="M54" s="89">
        <f t="shared" ref="M54:Q54" si="12">M55</f>
        <v>1.37</v>
      </c>
      <c r="N54" s="60"/>
      <c r="O54" s="90">
        <f t="shared" si="12"/>
        <v>1.37</v>
      </c>
      <c r="P54" s="90">
        <f t="shared" si="12"/>
        <v>0</v>
      </c>
      <c r="Q54" s="72">
        <f t="shared" si="12"/>
        <v>0</v>
      </c>
      <c r="R54" s="72">
        <v>0</v>
      </c>
      <c r="S54" s="79">
        <f t="shared" si="2"/>
        <v>0</v>
      </c>
      <c r="T54" s="72">
        <f t="shared" ref="T54" si="13">T55</f>
        <v>3333486</v>
      </c>
    </row>
    <row r="55" spans="1:20" x14ac:dyDescent="0.25">
      <c r="A55" s="94"/>
      <c r="B55" s="95" t="s">
        <v>152</v>
      </c>
      <c r="C55" s="146" t="s">
        <v>139</v>
      </c>
      <c r="D55" s="96">
        <v>1</v>
      </c>
      <c r="E55" s="96">
        <v>3333486</v>
      </c>
      <c r="F55" s="34">
        <v>0</v>
      </c>
      <c r="G55" s="34">
        <v>0</v>
      </c>
      <c r="H55" s="100">
        <v>3333486</v>
      </c>
      <c r="I55" s="101">
        <v>1.37</v>
      </c>
      <c r="J55" s="100">
        <v>3333486</v>
      </c>
      <c r="K55" s="58">
        <v>0</v>
      </c>
      <c r="L55" s="100">
        <v>3333486</v>
      </c>
      <c r="M55" s="101">
        <v>1.37</v>
      </c>
      <c r="N55" s="58"/>
      <c r="O55" s="102">
        <v>1.37</v>
      </c>
      <c r="P55" s="58">
        <v>0</v>
      </c>
      <c r="Q55" s="58">
        <v>0</v>
      </c>
      <c r="R55" s="58">
        <v>0</v>
      </c>
      <c r="S55" s="79">
        <f t="shared" si="2"/>
        <v>0</v>
      </c>
      <c r="T55" s="100">
        <v>3333486</v>
      </c>
    </row>
    <row r="56" spans="1:20" s="52" customFormat="1" x14ac:dyDescent="0.25">
      <c r="A56" s="64"/>
      <c r="B56" s="65" t="s">
        <v>140</v>
      </c>
      <c r="C56" s="66"/>
      <c r="D56" s="72">
        <f>SUM(D54,D49,D47,D46,D52,D9)</f>
        <v>40</v>
      </c>
      <c r="E56" s="72">
        <f>SUM(E54,E49,E47,E46,E52,E9)</f>
        <v>74615128</v>
      </c>
      <c r="F56" s="72">
        <f t="shared" ref="D56:M56" si="14">SUM(F54,F49,F47,F46,F9)</f>
        <v>0</v>
      </c>
      <c r="G56" s="72">
        <f t="shared" si="14"/>
        <v>0</v>
      </c>
      <c r="H56" s="72">
        <f>SUM(H54,H49,H47,H46,H52,H9)</f>
        <v>74615128</v>
      </c>
      <c r="I56" s="89">
        <f>SUM(I54,I49,I47,I46,I52,I9)</f>
        <v>30.702033956560712</v>
      </c>
      <c r="J56" s="72">
        <f>SUM(J54,J49,J47,J46,J52,J9)</f>
        <v>74615128</v>
      </c>
      <c r="K56" s="72">
        <f t="shared" si="14"/>
        <v>0</v>
      </c>
      <c r="L56" s="72">
        <f>SUM(L54,L49,L47,L46,L52,L9)</f>
        <v>74615128</v>
      </c>
      <c r="M56" s="89">
        <f>SUM(M54,M49,M47,M46,M52,M9)</f>
        <v>30.702033956560712</v>
      </c>
      <c r="N56" s="60"/>
      <c r="O56" s="89">
        <f>SUM(O54,O49,O47,O46,O52,O9)</f>
        <v>30.702033956560712</v>
      </c>
      <c r="P56" s="72">
        <f>SUM(P54,P49,P47,P46,P9)</f>
        <v>0</v>
      </c>
      <c r="Q56" s="72">
        <f>SUM(Q54,Q49,Q47,Q46,Q9)</f>
        <v>0</v>
      </c>
      <c r="R56" s="72">
        <f>SUM(R10:R55)</f>
        <v>10986208</v>
      </c>
      <c r="S56" s="79">
        <f t="shared" si="2"/>
        <v>14.723834555373275</v>
      </c>
      <c r="T56" s="72">
        <f>SUM(T54,T49,T47,T46,T52,T9)</f>
        <v>74614754</v>
      </c>
    </row>
    <row r="57" spans="1:20" x14ac:dyDescent="0.25">
      <c r="A57" s="64">
        <v>2</v>
      </c>
      <c r="B57" s="65" t="s">
        <v>141</v>
      </c>
      <c r="C57" s="66"/>
      <c r="D57" s="100"/>
      <c r="E57" s="96"/>
      <c r="F57" s="34"/>
      <c r="G57" s="34"/>
      <c r="H57" s="100"/>
      <c r="I57" s="101"/>
      <c r="J57" s="100"/>
      <c r="K57" s="58"/>
      <c r="L57" s="100"/>
      <c r="M57" s="101"/>
      <c r="N57" s="58"/>
      <c r="O57" s="102"/>
      <c r="P57" s="58"/>
      <c r="Q57" s="58"/>
      <c r="R57" s="58">
        <v>0</v>
      </c>
      <c r="S57" s="79"/>
      <c r="T57" s="100"/>
    </row>
    <row r="58" spans="1:20" s="52" customFormat="1" ht="45" x14ac:dyDescent="0.25">
      <c r="A58" s="64" t="s">
        <v>54</v>
      </c>
      <c r="B58" s="65" t="s">
        <v>142</v>
      </c>
      <c r="C58" s="66"/>
      <c r="D58" s="72">
        <f>SUM(D59:D63)</f>
        <v>5</v>
      </c>
      <c r="E58" s="72">
        <f>SUM(E59:E63)</f>
        <v>3316000</v>
      </c>
      <c r="F58" s="72">
        <f t="shared" ref="F58:G58" si="15">SUM(F59:F63)</f>
        <v>0</v>
      </c>
      <c r="G58" s="72">
        <f t="shared" si="15"/>
        <v>0</v>
      </c>
      <c r="H58" s="72">
        <f t="shared" ref="H58:K58" si="16">SUM(H59:H63)</f>
        <v>3316000</v>
      </c>
      <c r="I58" s="89">
        <v>1.36</v>
      </c>
      <c r="J58" s="72">
        <f t="shared" si="16"/>
        <v>3316000</v>
      </c>
      <c r="K58" s="72">
        <f t="shared" si="16"/>
        <v>0</v>
      </c>
      <c r="L58" s="72">
        <f t="shared" ref="L58" si="17">SUM(L59:L63)</f>
        <v>3316000</v>
      </c>
      <c r="M58" s="89">
        <f t="shared" ref="M58:Q58" si="18">SUM(M59:M63)</f>
        <v>1.3641042170520834</v>
      </c>
      <c r="N58" s="60"/>
      <c r="O58" s="90">
        <f t="shared" si="18"/>
        <v>1.3641042170520834</v>
      </c>
      <c r="P58" s="72">
        <f t="shared" si="18"/>
        <v>0</v>
      </c>
      <c r="Q58" s="72">
        <f t="shared" si="18"/>
        <v>0</v>
      </c>
      <c r="R58" s="72">
        <f t="shared" ref="R58" si="19">SUM(R59:R63)</f>
        <v>0</v>
      </c>
      <c r="S58" s="79">
        <f t="shared" si="2"/>
        <v>0</v>
      </c>
      <c r="T58" s="72">
        <f t="shared" ref="T58" si="20">SUM(T59:T63)</f>
        <v>3316000</v>
      </c>
    </row>
    <row r="59" spans="1:20" x14ac:dyDescent="0.25">
      <c r="A59" s="94"/>
      <c r="B59" s="103" t="s">
        <v>196</v>
      </c>
      <c r="C59" s="144" t="s">
        <v>145</v>
      </c>
      <c r="D59" s="100">
        <v>1</v>
      </c>
      <c r="E59" s="96">
        <v>96000</v>
      </c>
      <c r="F59" s="34">
        <v>0</v>
      </c>
      <c r="G59" s="104">
        <v>0</v>
      </c>
      <c r="H59" s="100">
        <v>96000</v>
      </c>
      <c r="I59" s="101">
        <f>SUM(96000/243089931*100)</f>
        <v>3.9491557550361885E-2</v>
      </c>
      <c r="J59" s="100">
        <v>96000</v>
      </c>
      <c r="K59" s="58">
        <v>0</v>
      </c>
      <c r="L59" s="100">
        <v>96000</v>
      </c>
      <c r="M59" s="101">
        <f>SUM(96000/243089931*100)</f>
        <v>3.9491557550361885E-2</v>
      </c>
      <c r="N59" s="58"/>
      <c r="O59" s="102">
        <f>SUM(96000/243089931*100)</f>
        <v>3.9491557550361885E-2</v>
      </c>
      <c r="P59" s="58">
        <v>0</v>
      </c>
      <c r="Q59" s="58">
        <v>0</v>
      </c>
      <c r="R59" s="58">
        <v>0</v>
      </c>
      <c r="S59" s="79">
        <f t="shared" si="2"/>
        <v>0</v>
      </c>
      <c r="T59" s="100">
        <v>96000</v>
      </c>
    </row>
    <row r="60" spans="1:20" x14ac:dyDescent="0.25">
      <c r="A60" s="94"/>
      <c r="B60" s="103" t="s">
        <v>197</v>
      </c>
      <c r="C60" s="144" t="s">
        <v>146</v>
      </c>
      <c r="D60" s="100">
        <v>1</v>
      </c>
      <c r="E60" s="100">
        <v>80000</v>
      </c>
      <c r="F60" s="34">
        <v>0</v>
      </c>
      <c r="G60" s="104">
        <v>0</v>
      </c>
      <c r="H60" s="100">
        <v>80000</v>
      </c>
      <c r="I60" s="101">
        <f>SUM(80000/243089931*100)</f>
        <v>3.2909631291968236E-2</v>
      </c>
      <c r="J60" s="100">
        <v>80000</v>
      </c>
      <c r="K60" s="58">
        <v>0</v>
      </c>
      <c r="L60" s="100">
        <v>80000</v>
      </c>
      <c r="M60" s="101">
        <f>SUM(80000/243089931*100)</f>
        <v>3.2909631291968236E-2</v>
      </c>
      <c r="N60" s="58"/>
      <c r="O60" s="102">
        <f>SUM(80000/243089931*100)</f>
        <v>3.2909631291968236E-2</v>
      </c>
      <c r="P60" s="58">
        <v>0</v>
      </c>
      <c r="Q60" s="58">
        <v>0</v>
      </c>
      <c r="R60" s="58">
        <v>0</v>
      </c>
      <c r="S60" s="79">
        <f t="shared" si="2"/>
        <v>0</v>
      </c>
      <c r="T60" s="100">
        <v>80000</v>
      </c>
    </row>
    <row r="61" spans="1:20" x14ac:dyDescent="0.25">
      <c r="A61" s="94"/>
      <c r="B61" s="103" t="s">
        <v>198</v>
      </c>
      <c r="C61" s="144" t="s">
        <v>147</v>
      </c>
      <c r="D61" s="100">
        <v>1</v>
      </c>
      <c r="E61" s="100">
        <v>40000</v>
      </c>
      <c r="F61" s="34">
        <v>0</v>
      </c>
      <c r="G61" s="104">
        <v>0</v>
      </c>
      <c r="H61" s="100">
        <v>40000</v>
      </c>
      <c r="I61" s="101">
        <f>SUM(40000/243089931*100)</f>
        <v>1.6454815645984118E-2</v>
      </c>
      <c r="J61" s="100">
        <v>40000</v>
      </c>
      <c r="K61" s="58">
        <v>0</v>
      </c>
      <c r="L61" s="100">
        <v>40000</v>
      </c>
      <c r="M61" s="101">
        <f>SUM(40000/243089931*100)</f>
        <v>1.6454815645984118E-2</v>
      </c>
      <c r="N61" s="58"/>
      <c r="O61" s="102">
        <f>SUM(40000/243089931*100)</f>
        <v>1.6454815645984118E-2</v>
      </c>
      <c r="P61" s="58">
        <v>0</v>
      </c>
      <c r="Q61" s="58">
        <v>0</v>
      </c>
      <c r="R61" s="58">
        <v>0</v>
      </c>
      <c r="S61" s="79">
        <f t="shared" si="2"/>
        <v>0</v>
      </c>
      <c r="T61" s="100">
        <v>40000</v>
      </c>
    </row>
    <row r="62" spans="1:20" x14ac:dyDescent="0.25">
      <c r="A62" s="94"/>
      <c r="B62" s="103" t="s">
        <v>153</v>
      </c>
      <c r="C62" s="144" t="s">
        <v>143</v>
      </c>
      <c r="D62" s="100">
        <v>1</v>
      </c>
      <c r="E62" s="96">
        <v>1550000</v>
      </c>
      <c r="F62" s="34">
        <v>0</v>
      </c>
      <c r="G62" s="104">
        <v>0</v>
      </c>
      <c r="H62" s="100">
        <v>1550000</v>
      </c>
      <c r="I62" s="101">
        <f>SUM(1550000/243089931*100)</f>
        <v>0.6376241062818846</v>
      </c>
      <c r="J62" s="100">
        <v>1550000</v>
      </c>
      <c r="K62" s="58">
        <v>0</v>
      </c>
      <c r="L62" s="100">
        <v>1550000</v>
      </c>
      <c r="M62" s="101">
        <f>SUM(1550000/243089931*100)</f>
        <v>0.6376241062818846</v>
      </c>
      <c r="N62" s="58"/>
      <c r="O62" s="102">
        <f>SUM(1550000/243089931*100)</f>
        <v>0.6376241062818846</v>
      </c>
      <c r="P62" s="58">
        <v>0</v>
      </c>
      <c r="Q62" s="58">
        <v>0</v>
      </c>
      <c r="R62" s="58">
        <v>0</v>
      </c>
      <c r="S62" s="79">
        <f t="shared" si="2"/>
        <v>0</v>
      </c>
      <c r="T62" s="100">
        <v>1550000</v>
      </c>
    </row>
    <row r="63" spans="1:20" ht="15" customHeight="1" x14ac:dyDescent="0.25">
      <c r="A63" s="94"/>
      <c r="B63" s="103" t="s">
        <v>199</v>
      </c>
      <c r="C63" s="144" t="s">
        <v>144</v>
      </c>
      <c r="D63" s="100">
        <v>1</v>
      </c>
      <c r="E63" s="96">
        <v>1550000</v>
      </c>
      <c r="F63" s="34">
        <v>0</v>
      </c>
      <c r="G63" s="104">
        <v>0</v>
      </c>
      <c r="H63" s="82">
        <v>1550000</v>
      </c>
      <c r="I63" s="101">
        <f>SUM(1550000/243089931*100)</f>
        <v>0.6376241062818846</v>
      </c>
      <c r="J63" s="82">
        <v>1550000</v>
      </c>
      <c r="K63" s="105">
        <v>0</v>
      </c>
      <c r="L63" s="82">
        <v>1550000</v>
      </c>
      <c r="M63" s="101">
        <f>SUM(1550000/243089931*100)</f>
        <v>0.6376241062818846</v>
      </c>
      <c r="N63" s="105"/>
      <c r="O63" s="102">
        <f>SUM(1550000/243089931*100)</f>
        <v>0.6376241062818846</v>
      </c>
      <c r="P63" s="105">
        <v>0</v>
      </c>
      <c r="Q63" s="105">
        <v>0</v>
      </c>
      <c r="R63" s="105">
        <v>0</v>
      </c>
      <c r="S63" s="79">
        <f t="shared" si="2"/>
        <v>0</v>
      </c>
      <c r="T63" s="82">
        <v>1550000</v>
      </c>
    </row>
    <row r="64" spans="1:20" s="52" customFormat="1" x14ac:dyDescent="0.25">
      <c r="A64" s="64" t="s">
        <v>55</v>
      </c>
      <c r="B64" s="65" t="s">
        <v>58</v>
      </c>
      <c r="C64" s="66"/>
      <c r="D64" s="72">
        <v>0</v>
      </c>
      <c r="E64" s="72">
        <v>0</v>
      </c>
      <c r="F64" s="72">
        <v>0</v>
      </c>
      <c r="G64" s="72">
        <v>0</v>
      </c>
      <c r="H64" s="72">
        <v>0</v>
      </c>
      <c r="I64" s="89">
        <v>0</v>
      </c>
      <c r="J64" s="72">
        <v>0</v>
      </c>
      <c r="K64" s="72">
        <v>0</v>
      </c>
      <c r="L64" s="72">
        <v>0</v>
      </c>
      <c r="M64" s="89">
        <v>0</v>
      </c>
      <c r="N64" s="72">
        <v>0</v>
      </c>
      <c r="O64" s="90">
        <v>0</v>
      </c>
      <c r="P64" s="72">
        <v>0</v>
      </c>
      <c r="Q64" s="72">
        <v>0</v>
      </c>
      <c r="R64" s="72">
        <v>0</v>
      </c>
      <c r="S64" s="79"/>
      <c r="T64" s="72">
        <v>0</v>
      </c>
    </row>
    <row r="65" spans="1:20" s="52" customFormat="1" x14ac:dyDescent="0.25">
      <c r="A65" s="64" t="s">
        <v>56</v>
      </c>
      <c r="B65" s="65" t="s">
        <v>59</v>
      </c>
      <c r="C65" s="66"/>
      <c r="D65" s="72">
        <v>0</v>
      </c>
      <c r="E65" s="72">
        <v>0</v>
      </c>
      <c r="F65" s="72">
        <v>0</v>
      </c>
      <c r="G65" s="72">
        <v>0</v>
      </c>
      <c r="H65" s="72">
        <v>0</v>
      </c>
      <c r="I65" s="89">
        <v>0</v>
      </c>
      <c r="J65" s="72">
        <v>0</v>
      </c>
      <c r="K65" s="72">
        <v>0</v>
      </c>
      <c r="L65" s="72">
        <v>0</v>
      </c>
      <c r="M65" s="89">
        <v>0</v>
      </c>
      <c r="N65" s="72">
        <v>0</v>
      </c>
      <c r="O65" s="90">
        <v>0</v>
      </c>
      <c r="P65" s="72">
        <v>0</v>
      </c>
      <c r="Q65" s="72">
        <v>0</v>
      </c>
      <c r="R65" s="72">
        <v>0</v>
      </c>
      <c r="S65" s="79"/>
      <c r="T65" s="72">
        <v>0</v>
      </c>
    </row>
    <row r="66" spans="1:20" s="52" customFormat="1" x14ac:dyDescent="0.25">
      <c r="A66" s="64" t="s">
        <v>57</v>
      </c>
      <c r="B66" s="65" t="s">
        <v>60</v>
      </c>
      <c r="C66" s="66"/>
      <c r="D66" s="72">
        <v>0</v>
      </c>
      <c r="E66" s="72">
        <v>0</v>
      </c>
      <c r="F66" s="72">
        <v>0</v>
      </c>
      <c r="G66" s="72">
        <v>0</v>
      </c>
      <c r="H66" s="72">
        <v>0</v>
      </c>
      <c r="I66" s="89">
        <v>0</v>
      </c>
      <c r="J66" s="72">
        <v>0</v>
      </c>
      <c r="K66" s="72">
        <v>0</v>
      </c>
      <c r="L66" s="72">
        <v>0</v>
      </c>
      <c r="M66" s="89">
        <v>0</v>
      </c>
      <c r="N66" s="72">
        <v>0</v>
      </c>
      <c r="O66" s="90">
        <v>0</v>
      </c>
      <c r="P66" s="72">
        <v>0</v>
      </c>
      <c r="Q66" s="72">
        <v>0</v>
      </c>
      <c r="R66" s="72">
        <v>0</v>
      </c>
      <c r="S66" s="79"/>
      <c r="T66" s="72">
        <v>0</v>
      </c>
    </row>
    <row r="67" spans="1:20" s="52" customFormat="1" x14ac:dyDescent="0.25">
      <c r="A67" s="64" t="s">
        <v>61</v>
      </c>
      <c r="B67" s="65" t="s">
        <v>129</v>
      </c>
      <c r="C67" s="66"/>
      <c r="D67" s="72"/>
      <c r="E67" s="91"/>
      <c r="F67" s="92"/>
      <c r="G67" s="92"/>
      <c r="H67" s="72"/>
      <c r="I67" s="89"/>
      <c r="J67" s="72"/>
      <c r="K67" s="60"/>
      <c r="L67" s="72"/>
      <c r="M67" s="89"/>
      <c r="N67" s="60"/>
      <c r="O67" s="90"/>
      <c r="P67" s="60"/>
      <c r="Q67" s="60"/>
      <c r="R67" s="60"/>
      <c r="S67" s="79"/>
      <c r="T67" s="72"/>
    </row>
    <row r="68" spans="1:20" s="52" customFormat="1" x14ac:dyDescent="0.25">
      <c r="A68" s="64" t="s">
        <v>148</v>
      </c>
      <c r="B68" s="65" t="s">
        <v>131</v>
      </c>
      <c r="C68" s="66"/>
      <c r="D68" s="72">
        <f t="shared" ref="D68" si="21">D69</f>
        <v>1</v>
      </c>
      <c r="E68" s="72">
        <f t="shared" ref="E68" si="22">E69</f>
        <v>53990400</v>
      </c>
      <c r="F68" s="72">
        <f t="shared" ref="F68:H68" si="23">F69</f>
        <v>0</v>
      </c>
      <c r="G68" s="72">
        <f t="shared" si="23"/>
        <v>0</v>
      </c>
      <c r="H68" s="72">
        <f t="shared" si="23"/>
        <v>53990400</v>
      </c>
      <c r="I68" s="89">
        <v>22.21</v>
      </c>
      <c r="J68" s="72">
        <f>J69</f>
        <v>53990400</v>
      </c>
      <c r="K68" s="72" t="str">
        <f>K69</f>
        <v>-</v>
      </c>
      <c r="L68" s="72">
        <f t="shared" ref="L68:O68" si="24">L69</f>
        <v>53990400</v>
      </c>
      <c r="M68" s="89">
        <f t="shared" si="24"/>
        <v>22.21</v>
      </c>
      <c r="N68" s="60"/>
      <c r="O68" s="90">
        <f t="shared" si="24"/>
        <v>22.21</v>
      </c>
      <c r="P68" s="72"/>
      <c r="Q68" s="72">
        <v>0</v>
      </c>
      <c r="R68" s="72">
        <v>0</v>
      </c>
      <c r="S68" s="79">
        <f t="shared" si="2"/>
        <v>0</v>
      </c>
      <c r="T68" s="72">
        <f t="shared" ref="T68" si="25">T69</f>
        <v>53990400</v>
      </c>
    </row>
    <row r="69" spans="1:20" x14ac:dyDescent="0.25">
      <c r="A69" s="94"/>
      <c r="B69" s="103" t="s">
        <v>154</v>
      </c>
      <c r="C69" s="142" t="s">
        <v>149</v>
      </c>
      <c r="D69" s="100">
        <v>1</v>
      </c>
      <c r="E69" s="96">
        <v>53990400</v>
      </c>
      <c r="F69" s="34">
        <v>0</v>
      </c>
      <c r="G69" s="34">
        <v>0</v>
      </c>
      <c r="H69" s="100">
        <v>53990400</v>
      </c>
      <c r="I69" s="106">
        <f>SUM(53990400/243089931*100)</f>
        <v>22.210051966323523</v>
      </c>
      <c r="J69" s="100">
        <v>53990400</v>
      </c>
      <c r="K69" s="107" t="s">
        <v>241</v>
      </c>
      <c r="L69" s="100">
        <v>53990400</v>
      </c>
      <c r="M69" s="101">
        <v>22.21</v>
      </c>
      <c r="N69" s="58"/>
      <c r="O69" s="102">
        <v>22.21</v>
      </c>
      <c r="P69" s="72"/>
      <c r="Q69" s="72">
        <v>0</v>
      </c>
      <c r="R69" s="72">
        <v>0</v>
      </c>
      <c r="S69" s="79">
        <f t="shared" si="2"/>
        <v>0</v>
      </c>
      <c r="T69" s="100">
        <v>53990400</v>
      </c>
    </row>
    <row r="70" spans="1:20" s="52" customFormat="1" x14ac:dyDescent="0.25">
      <c r="A70" s="64"/>
      <c r="B70" s="65" t="s">
        <v>150</v>
      </c>
      <c r="C70" s="66"/>
      <c r="D70" s="72">
        <f t="shared" ref="D70:G70" si="26">SUM(D68,D66,D65,D64,D58)</f>
        <v>6</v>
      </c>
      <c r="E70" s="72">
        <f>SUM(E68,E66,E65,E64,E58)</f>
        <v>57306400</v>
      </c>
      <c r="F70" s="72">
        <f t="shared" si="26"/>
        <v>0</v>
      </c>
      <c r="G70" s="72">
        <f t="shared" si="26"/>
        <v>0</v>
      </c>
      <c r="H70" s="72">
        <f t="shared" ref="H70:I70" si="27">SUM(H68,H66,H65,H64,H58)</f>
        <v>57306400</v>
      </c>
      <c r="I70" s="89">
        <f t="shared" si="27"/>
        <v>23.57</v>
      </c>
      <c r="J70" s="72">
        <f>SUM(J68,J66,J65,J64,J58)</f>
        <v>57306400</v>
      </c>
      <c r="K70" s="72">
        <f>SUM(K68,K66,K65,K64,K58)</f>
        <v>0</v>
      </c>
      <c r="L70" s="72">
        <f t="shared" ref="L70:O70" si="28">SUM(L68,L66,L65,L64,L58)</f>
        <v>57306400</v>
      </c>
      <c r="M70" s="89">
        <f t="shared" si="28"/>
        <v>23.574104217052085</v>
      </c>
      <c r="N70" s="60"/>
      <c r="O70" s="90">
        <f t="shared" si="28"/>
        <v>23.574104217052085</v>
      </c>
      <c r="P70" s="72"/>
      <c r="Q70" s="72">
        <v>0</v>
      </c>
      <c r="R70" s="72">
        <v>0</v>
      </c>
      <c r="S70" s="79">
        <f t="shared" si="2"/>
        <v>0</v>
      </c>
      <c r="T70" s="72">
        <f t="shared" ref="T70" si="29">SUM(T68,T66,T65,T64,T58)</f>
        <v>57306400</v>
      </c>
    </row>
    <row r="71" spans="1:20" s="52" customFormat="1" ht="45" x14ac:dyDescent="0.25">
      <c r="A71" s="64"/>
      <c r="B71" s="65" t="s">
        <v>151</v>
      </c>
      <c r="C71" s="66"/>
      <c r="D71" s="72">
        <f>D70+D56</f>
        <v>46</v>
      </c>
      <c r="E71" s="72">
        <f>E70+E56</f>
        <v>131921528</v>
      </c>
      <c r="F71" s="72">
        <f t="shared" ref="F71:G71" si="30">F70+F56</f>
        <v>0</v>
      </c>
      <c r="G71" s="72">
        <f t="shared" si="30"/>
        <v>0</v>
      </c>
      <c r="H71" s="72">
        <f t="shared" ref="H71:K71" si="31">H70+H56</f>
        <v>131921528</v>
      </c>
      <c r="I71" s="89">
        <f t="shared" si="31"/>
        <v>54.272033956560712</v>
      </c>
      <c r="J71" s="72">
        <f t="shared" si="31"/>
        <v>131921528</v>
      </c>
      <c r="K71" s="72">
        <f t="shared" si="31"/>
        <v>0</v>
      </c>
      <c r="L71" s="72">
        <f t="shared" ref="L71" si="32">L70+L56</f>
        <v>131921528</v>
      </c>
      <c r="M71" s="89">
        <f t="shared" ref="M71:Q71" si="33">M70+M56</f>
        <v>54.276138173612793</v>
      </c>
      <c r="N71" s="60"/>
      <c r="O71" s="90">
        <f t="shared" si="33"/>
        <v>54.276138173612793</v>
      </c>
      <c r="P71" s="72">
        <f t="shared" si="33"/>
        <v>0</v>
      </c>
      <c r="Q71" s="72">
        <f t="shared" si="33"/>
        <v>0</v>
      </c>
      <c r="R71" s="72">
        <f t="shared" ref="R71" si="34">R70+R56</f>
        <v>10986208</v>
      </c>
      <c r="S71" s="79">
        <f t="shared" si="2"/>
        <v>8.3278356205819559</v>
      </c>
      <c r="T71" s="72">
        <f t="shared" ref="T71" si="35">T70+T56</f>
        <v>131921154</v>
      </c>
    </row>
    <row r="74" spans="1:20" x14ac:dyDescent="0.25">
      <c r="E74" s="30"/>
    </row>
  </sheetData>
  <sheetProtection formatCells="0" selectLockedCells="1" sort="0" autoFilter="0" pivotTables="0"/>
  <mergeCells count="25">
    <mergeCell ref="A4:T4"/>
    <mergeCell ref="A1:T1"/>
    <mergeCell ref="A2:T2"/>
    <mergeCell ref="A3:T3"/>
    <mergeCell ref="A5:A7"/>
    <mergeCell ref="T5:T7"/>
    <mergeCell ref="J6:L6"/>
    <mergeCell ref="M6:M7"/>
    <mergeCell ref="P6:P7"/>
    <mergeCell ref="R6:R7"/>
    <mergeCell ref="S6:S7"/>
    <mergeCell ref="R5:S5"/>
    <mergeCell ref="I5:I7"/>
    <mergeCell ref="J5:M5"/>
    <mergeCell ref="N5:N7"/>
    <mergeCell ref="P5:Q5"/>
    <mergeCell ref="Q6:Q7"/>
    <mergeCell ref="B5:B7"/>
    <mergeCell ref="O5:O7"/>
    <mergeCell ref="C5:C7"/>
    <mergeCell ref="D5:D7"/>
    <mergeCell ref="E5:E7"/>
    <mergeCell ref="F5:F7"/>
    <mergeCell ref="G5:G7"/>
    <mergeCell ref="H5:H7"/>
  </mergeCells>
  <dataValidations count="5">
    <dataValidation operator="greaterThan" allowBlank="1" showInputMessage="1" showErrorMessage="1" sqref="D15:D19 D9:D12"/>
    <dataValidation type="textLength" operator="equal" allowBlank="1" showInputMessage="1" showErrorMessage="1" prompt="[A-Z][A-Z][A-Z][A-Z][A-Z][0-9][0-9][0-9][0-9][A-Z]_x000a__x000a_In absence of PAN write : ZZZZZ9999Z" sqref="C10:C45 C50:C53 C55">
      <formula1>10</formula1>
    </dataValidation>
    <dataValidation type="whole" operator="greaterThanOrEqual" allowBlank="1" showInputMessage="1" showErrorMessage="1" sqref="E69:G69 E67:G67 E57:G57 F53:G53 J53:K53 D55:G55 E48:G48 L20:L45 T15:T17 P10:Q45 L10:L18 F59:F63 E59 E62:E63 E20:E45 H20:H45 E10:E18 G10:G45 J10:J18 J20:J45 H10:H18 K10:K45 J50:K51 D50:E53 F50:G51 P50:Q51 P53:Q53 F52:H52 J52:L52 N52 P52:T52">
      <formula1>0</formula1>
    </dataValidation>
    <dataValidation type="whole" operator="lessThanOrEqual" allowBlank="1" showInputMessage="1" showErrorMessage="1" sqref="R50:R51 R53">
      <formula1>C50</formula1>
    </dataValidation>
    <dataValidation type="whole" operator="lessThanOrEqual" allowBlank="1" showInputMessage="1" showErrorMessage="1" sqref="T11:T14 L19 T18:T45 E19 H19 J19 T50:T51 T53">
      <formula1>XEU11</formula1>
    </dataValidation>
  </dataValidations>
  <pageMargins left="0" right="0" top="0" bottom="0" header="0.31496062992125984" footer="0.31496062992125984"/>
  <pageSetup paperSize="9" scale="60" orientation="landscape" r:id="rId1"/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zoomScale="80" zoomScaleNormal="80" workbookViewId="0">
      <pane xSplit="2" ySplit="7" topLeftCell="C30" activePane="bottomRight" state="frozen"/>
      <selection activeCell="F1" sqref="F1"/>
      <selection pane="topRight" activeCell="F1" sqref="F1"/>
      <selection pane="bottomLeft" activeCell="F1" sqref="F1"/>
      <selection pane="bottomRight" activeCell="Q32" sqref="Q32"/>
    </sheetView>
  </sheetViews>
  <sheetFormatPr defaultRowHeight="15" x14ac:dyDescent="0.25"/>
  <cols>
    <col min="1" max="1" width="6.7109375" style="136" bestFit="1" customWidth="1"/>
    <col min="2" max="2" width="24.28515625" style="136" customWidth="1"/>
    <col min="3" max="3" width="12.5703125" style="136" bestFit="1" customWidth="1"/>
    <col min="4" max="4" width="9.5703125" style="136" bestFit="1" customWidth="1"/>
    <col min="5" max="5" width="11.5703125" style="136" bestFit="1" customWidth="1"/>
    <col min="6" max="6" width="9" style="136" bestFit="1" customWidth="1"/>
    <col min="7" max="7" width="9.28515625" style="136" bestFit="1" customWidth="1"/>
    <col min="8" max="8" width="11.5703125" style="136" bestFit="1" customWidth="1"/>
    <col min="9" max="9" width="12" style="140" bestFit="1" customWidth="1"/>
    <col min="10" max="10" width="11.5703125" style="136" bestFit="1" customWidth="1"/>
    <col min="11" max="11" width="4.28515625" style="136" bestFit="1" customWidth="1"/>
    <col min="12" max="12" width="11.5703125" style="136" bestFit="1" customWidth="1"/>
    <col min="13" max="13" width="9.140625" style="140"/>
    <col min="14" max="14" width="10.5703125" style="136" customWidth="1"/>
    <col min="15" max="15" width="15.28515625" style="140" customWidth="1"/>
    <col min="16" max="16" width="3.5703125" style="136" bestFit="1" customWidth="1"/>
    <col min="17" max="17" width="8.85546875" style="136" bestFit="1" customWidth="1"/>
    <col min="18" max="18" width="3.5703125" style="136" bestFit="1" customWidth="1"/>
    <col min="19" max="19" width="12.140625" style="140" customWidth="1"/>
    <col min="20" max="20" width="12.5703125" style="136" bestFit="1" customWidth="1"/>
    <col min="21" max="16384" width="9.140625" style="136"/>
  </cols>
  <sheetData>
    <row r="1" spans="1:20" x14ac:dyDescent="0.25">
      <c r="A1" s="183" t="s">
        <v>62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5"/>
    </row>
    <row r="2" spans="1:20" ht="15.75" thickBot="1" x14ac:dyDescent="0.3">
      <c r="A2" s="186" t="s">
        <v>193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8"/>
    </row>
    <row r="3" spans="1:20" ht="15.75" thickBot="1" x14ac:dyDescent="0.3">
      <c r="A3" s="189" t="s">
        <v>251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1"/>
    </row>
    <row r="4" spans="1:20" x14ac:dyDescent="0.25">
      <c r="A4" s="192" t="s">
        <v>51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4"/>
    </row>
    <row r="5" spans="1:20" s="137" customFormat="1" ht="59.25" customHeight="1" x14ac:dyDescent="0.2">
      <c r="A5" s="181"/>
      <c r="B5" s="181" t="s">
        <v>194</v>
      </c>
      <c r="C5" s="181" t="s">
        <v>75</v>
      </c>
      <c r="D5" s="181" t="s">
        <v>76</v>
      </c>
      <c r="E5" s="181" t="s">
        <v>4</v>
      </c>
      <c r="F5" s="181" t="s">
        <v>77</v>
      </c>
      <c r="G5" s="181" t="s">
        <v>78</v>
      </c>
      <c r="H5" s="181" t="s">
        <v>79</v>
      </c>
      <c r="I5" s="180" t="s">
        <v>80</v>
      </c>
      <c r="J5" s="181" t="s">
        <v>52</v>
      </c>
      <c r="K5" s="181"/>
      <c r="L5" s="181"/>
      <c r="M5" s="181"/>
      <c r="N5" s="181" t="s">
        <v>81</v>
      </c>
      <c r="O5" s="180" t="s">
        <v>82</v>
      </c>
      <c r="P5" s="181" t="s">
        <v>14</v>
      </c>
      <c r="Q5" s="181"/>
      <c r="R5" s="181" t="s">
        <v>15</v>
      </c>
      <c r="S5" s="181"/>
      <c r="T5" s="181" t="s">
        <v>83</v>
      </c>
    </row>
    <row r="6" spans="1:20" s="137" customFormat="1" ht="12.75" x14ac:dyDescent="0.2">
      <c r="A6" s="181"/>
      <c r="B6" s="181"/>
      <c r="C6" s="181"/>
      <c r="D6" s="181"/>
      <c r="E6" s="181"/>
      <c r="F6" s="181"/>
      <c r="G6" s="181"/>
      <c r="H6" s="181"/>
      <c r="I6" s="180"/>
      <c r="J6" s="181" t="s">
        <v>84</v>
      </c>
      <c r="K6" s="181"/>
      <c r="L6" s="181"/>
      <c r="M6" s="180" t="s">
        <v>85</v>
      </c>
      <c r="N6" s="181"/>
      <c r="O6" s="180"/>
      <c r="P6" s="181" t="s">
        <v>86</v>
      </c>
      <c r="Q6" s="182" t="s">
        <v>23</v>
      </c>
      <c r="R6" s="181" t="s">
        <v>155</v>
      </c>
      <c r="S6" s="180" t="s">
        <v>156</v>
      </c>
      <c r="T6" s="181"/>
    </row>
    <row r="7" spans="1:20" s="137" customFormat="1" ht="66.75" customHeight="1" x14ac:dyDescent="0.2">
      <c r="A7" s="181"/>
      <c r="B7" s="181"/>
      <c r="C7" s="181"/>
      <c r="D7" s="181"/>
      <c r="E7" s="181"/>
      <c r="F7" s="181"/>
      <c r="G7" s="181"/>
      <c r="H7" s="181"/>
      <c r="I7" s="180"/>
      <c r="J7" s="154" t="s">
        <v>88</v>
      </c>
      <c r="K7" s="154" t="s">
        <v>89</v>
      </c>
      <c r="L7" s="154" t="s">
        <v>21</v>
      </c>
      <c r="M7" s="180"/>
      <c r="N7" s="181"/>
      <c r="O7" s="180"/>
      <c r="P7" s="181"/>
      <c r="Q7" s="182"/>
      <c r="R7" s="181"/>
      <c r="S7" s="180"/>
      <c r="T7" s="181"/>
    </row>
    <row r="8" spans="1:20" x14ac:dyDescent="0.25">
      <c r="A8" s="108">
        <v>1</v>
      </c>
      <c r="B8" s="110" t="s">
        <v>59</v>
      </c>
      <c r="C8" s="115"/>
      <c r="D8" s="115"/>
      <c r="E8" s="115"/>
      <c r="F8" s="115"/>
      <c r="G8" s="115"/>
      <c r="H8" s="115"/>
      <c r="I8" s="132"/>
      <c r="J8" s="115"/>
      <c r="K8" s="115"/>
      <c r="L8" s="115"/>
      <c r="M8" s="132"/>
      <c r="N8" s="115"/>
      <c r="O8" s="132"/>
      <c r="P8" s="115"/>
      <c r="Q8" s="115"/>
      <c r="R8" s="115"/>
      <c r="S8" s="132"/>
      <c r="T8" s="115"/>
    </row>
    <row r="9" spans="1:20" x14ac:dyDescent="0.25">
      <c r="A9" s="108" t="s">
        <v>54</v>
      </c>
      <c r="B9" s="109" t="s">
        <v>157</v>
      </c>
      <c r="C9" s="115"/>
      <c r="D9" s="122">
        <v>14</v>
      </c>
      <c r="E9" s="156">
        <v>1612601</v>
      </c>
      <c r="F9" s="116">
        <v>0</v>
      </c>
      <c r="G9" s="117">
        <v>0</v>
      </c>
      <c r="H9" s="156">
        <f>E9</f>
        <v>1612601</v>
      </c>
      <c r="I9" s="133">
        <f>H9/243089931*100</f>
        <v>0.663376304138241</v>
      </c>
      <c r="J9" s="156">
        <f>H9</f>
        <v>1612601</v>
      </c>
      <c r="K9" s="117">
        <v>0</v>
      </c>
      <c r="L9" s="156">
        <f>J9</f>
        <v>1612601</v>
      </c>
      <c r="M9" s="133">
        <f>L9/243089931*100</f>
        <v>0.663376304138241</v>
      </c>
      <c r="N9" s="118">
        <v>0</v>
      </c>
      <c r="O9" s="133">
        <f t="shared" ref="O9:O16" si="0">L9/243089931*100</f>
        <v>0.663376304138241</v>
      </c>
      <c r="P9" s="117">
        <v>0</v>
      </c>
      <c r="Q9" s="119">
        <v>0</v>
      </c>
      <c r="R9" s="117">
        <v>0</v>
      </c>
      <c r="S9" s="150">
        <v>0</v>
      </c>
      <c r="T9" s="156">
        <v>1607147</v>
      </c>
    </row>
    <row r="10" spans="1:20" x14ac:dyDescent="0.25">
      <c r="A10" s="108" t="s">
        <v>55</v>
      </c>
      <c r="B10" s="109" t="s">
        <v>63</v>
      </c>
      <c r="C10" s="115"/>
      <c r="D10" s="120">
        <v>0</v>
      </c>
      <c r="E10" s="120">
        <v>0</v>
      </c>
      <c r="F10" s="120">
        <v>0</v>
      </c>
      <c r="G10" s="120">
        <v>0</v>
      </c>
      <c r="H10" s="120">
        <v>0</v>
      </c>
      <c r="I10" s="133">
        <f t="shared" ref="I10:I21" si="1">H10/243089931*100</f>
        <v>0</v>
      </c>
      <c r="J10" s="120">
        <v>0</v>
      </c>
      <c r="K10" s="120">
        <v>0</v>
      </c>
      <c r="L10" s="120">
        <v>0</v>
      </c>
      <c r="M10" s="133">
        <f t="shared" ref="M10:M21" si="2">L10/243089931*100</f>
        <v>0</v>
      </c>
      <c r="N10" s="120">
        <v>0</v>
      </c>
      <c r="O10" s="133">
        <f t="shared" si="0"/>
        <v>0</v>
      </c>
      <c r="P10" s="120">
        <v>0</v>
      </c>
      <c r="Q10" s="121">
        <v>0</v>
      </c>
      <c r="R10" s="120">
        <v>0</v>
      </c>
      <c r="S10" s="133">
        <v>0</v>
      </c>
      <c r="T10" s="120">
        <v>0</v>
      </c>
    </row>
    <row r="11" spans="1:20" ht="25.5" x14ac:dyDescent="0.25">
      <c r="A11" s="108" t="s">
        <v>56</v>
      </c>
      <c r="B11" s="109" t="s">
        <v>209</v>
      </c>
      <c r="C11" s="115"/>
      <c r="D11" s="120">
        <v>2</v>
      </c>
      <c r="E11" s="122">
        <v>362500</v>
      </c>
      <c r="F11" s="120">
        <v>0</v>
      </c>
      <c r="G11" s="120">
        <v>0</v>
      </c>
      <c r="H11" s="122">
        <f>E11</f>
        <v>362500</v>
      </c>
      <c r="I11" s="133">
        <f t="shared" si="1"/>
        <v>0.14912176679173109</v>
      </c>
      <c r="J11" s="122">
        <f>H11</f>
        <v>362500</v>
      </c>
      <c r="K11" s="120">
        <v>0</v>
      </c>
      <c r="L11" s="122">
        <f>J11</f>
        <v>362500</v>
      </c>
      <c r="M11" s="133">
        <f t="shared" si="2"/>
        <v>0.14912176679173109</v>
      </c>
      <c r="N11" s="120">
        <v>0</v>
      </c>
      <c r="O11" s="133">
        <f t="shared" si="0"/>
        <v>0.14912176679173109</v>
      </c>
      <c r="P11" s="120">
        <v>0</v>
      </c>
      <c r="Q11" s="121">
        <v>0</v>
      </c>
      <c r="R11" s="120">
        <v>0</v>
      </c>
      <c r="S11" s="133">
        <v>0</v>
      </c>
      <c r="T11" s="122">
        <v>362500</v>
      </c>
    </row>
    <row r="12" spans="1:20" ht="25.5" x14ac:dyDescent="0.25">
      <c r="A12" s="108" t="s">
        <v>57</v>
      </c>
      <c r="B12" s="109" t="s">
        <v>64</v>
      </c>
      <c r="C12" s="115"/>
      <c r="D12" s="120">
        <v>0</v>
      </c>
      <c r="E12" s="120">
        <v>0</v>
      </c>
      <c r="F12" s="120">
        <v>0</v>
      </c>
      <c r="G12" s="120">
        <v>0</v>
      </c>
      <c r="H12" s="120">
        <v>0</v>
      </c>
      <c r="I12" s="133">
        <f t="shared" si="1"/>
        <v>0</v>
      </c>
      <c r="J12" s="120">
        <v>0</v>
      </c>
      <c r="K12" s="120">
        <v>0</v>
      </c>
      <c r="L12" s="120">
        <v>0</v>
      </c>
      <c r="M12" s="133">
        <f t="shared" si="2"/>
        <v>0</v>
      </c>
      <c r="N12" s="120">
        <v>0</v>
      </c>
      <c r="O12" s="133">
        <f t="shared" si="0"/>
        <v>0</v>
      </c>
      <c r="P12" s="120">
        <v>0</v>
      </c>
      <c r="Q12" s="121">
        <v>0</v>
      </c>
      <c r="R12" s="120">
        <v>0</v>
      </c>
      <c r="S12" s="133">
        <v>0</v>
      </c>
      <c r="T12" s="120">
        <v>0</v>
      </c>
    </row>
    <row r="13" spans="1:20" ht="25.5" x14ac:dyDescent="0.25">
      <c r="A13" s="108" t="s">
        <v>61</v>
      </c>
      <c r="B13" s="109" t="s">
        <v>60</v>
      </c>
      <c r="C13" s="115"/>
      <c r="D13" s="122">
        <v>18</v>
      </c>
      <c r="E13" s="122">
        <v>2762563</v>
      </c>
      <c r="F13" s="120">
        <v>0</v>
      </c>
      <c r="G13" s="120">
        <v>0</v>
      </c>
      <c r="H13" s="122">
        <f>E13</f>
        <v>2762563</v>
      </c>
      <c r="I13" s="133">
        <f t="shared" si="1"/>
        <v>1.1364366218854207</v>
      </c>
      <c r="J13" s="122">
        <f>H13</f>
        <v>2762563</v>
      </c>
      <c r="K13" s="120">
        <v>0</v>
      </c>
      <c r="L13" s="122">
        <f>J13</f>
        <v>2762563</v>
      </c>
      <c r="M13" s="133">
        <f t="shared" si="2"/>
        <v>1.1364366218854207</v>
      </c>
      <c r="N13" s="120">
        <v>0</v>
      </c>
      <c r="O13" s="133">
        <f t="shared" si="0"/>
        <v>1.1364366218854207</v>
      </c>
      <c r="P13" s="120">
        <v>0</v>
      </c>
      <c r="Q13" s="121">
        <v>0</v>
      </c>
      <c r="R13" s="120">
        <v>0</v>
      </c>
      <c r="S13" s="133">
        <v>0</v>
      </c>
      <c r="T13" s="122">
        <v>2762413</v>
      </c>
    </row>
    <row r="14" spans="1:20" ht="25.5" x14ac:dyDescent="0.25">
      <c r="A14" s="108" t="s">
        <v>65</v>
      </c>
      <c r="B14" s="109" t="s">
        <v>200</v>
      </c>
      <c r="C14" s="115"/>
      <c r="D14" s="159">
        <v>11</v>
      </c>
      <c r="E14" s="122">
        <v>4720</v>
      </c>
      <c r="F14" s="120">
        <v>0</v>
      </c>
      <c r="G14" s="120">
        <v>0</v>
      </c>
      <c r="H14" s="122">
        <f>E14</f>
        <v>4720</v>
      </c>
      <c r="I14" s="133">
        <f t="shared" si="1"/>
        <v>1.9416682462261262E-3</v>
      </c>
      <c r="J14" s="122">
        <f>H14</f>
        <v>4720</v>
      </c>
      <c r="K14" s="120">
        <v>0</v>
      </c>
      <c r="L14" s="122">
        <f>J14</f>
        <v>4720</v>
      </c>
      <c r="M14" s="133">
        <f t="shared" si="2"/>
        <v>1.9416682462261262E-3</v>
      </c>
      <c r="N14" s="120">
        <v>0</v>
      </c>
      <c r="O14" s="133">
        <f t="shared" si="0"/>
        <v>1.9416682462261262E-3</v>
      </c>
      <c r="P14" s="120">
        <v>0</v>
      </c>
      <c r="Q14" s="121">
        <v>0</v>
      </c>
      <c r="R14" s="120">
        <v>0</v>
      </c>
      <c r="S14" s="133">
        <v>0</v>
      </c>
      <c r="T14" s="122">
        <v>862</v>
      </c>
    </row>
    <row r="15" spans="1:20" x14ac:dyDescent="0.25">
      <c r="A15" s="108" t="s">
        <v>66</v>
      </c>
      <c r="B15" s="109" t="s">
        <v>158</v>
      </c>
      <c r="C15" s="115"/>
      <c r="D15" s="120">
        <v>0</v>
      </c>
      <c r="E15" s="120">
        <v>0</v>
      </c>
      <c r="F15" s="120">
        <v>0</v>
      </c>
      <c r="G15" s="120">
        <v>0</v>
      </c>
      <c r="H15" s="120">
        <v>0</v>
      </c>
      <c r="I15" s="133">
        <f t="shared" si="1"/>
        <v>0</v>
      </c>
      <c r="J15" s="120">
        <v>0</v>
      </c>
      <c r="K15" s="120">
        <v>0</v>
      </c>
      <c r="L15" s="120">
        <v>0</v>
      </c>
      <c r="M15" s="133">
        <f t="shared" si="2"/>
        <v>0</v>
      </c>
      <c r="N15" s="120">
        <v>0</v>
      </c>
      <c r="O15" s="133">
        <f t="shared" si="0"/>
        <v>0</v>
      </c>
      <c r="P15" s="120">
        <v>0</v>
      </c>
      <c r="Q15" s="121">
        <v>0</v>
      </c>
      <c r="R15" s="120">
        <v>0</v>
      </c>
      <c r="S15" s="133">
        <v>0</v>
      </c>
      <c r="T15" s="120">
        <v>0</v>
      </c>
    </row>
    <row r="16" spans="1:20" ht="25.5" x14ac:dyDescent="0.25">
      <c r="A16" s="108" t="s">
        <v>67</v>
      </c>
      <c r="B16" s="109" t="s">
        <v>68</v>
      </c>
      <c r="C16" s="115"/>
      <c r="D16" s="120">
        <v>0</v>
      </c>
      <c r="E16" s="120">
        <v>0</v>
      </c>
      <c r="F16" s="120">
        <v>0</v>
      </c>
      <c r="G16" s="120">
        <v>0</v>
      </c>
      <c r="H16" s="120">
        <v>0</v>
      </c>
      <c r="I16" s="133">
        <f t="shared" si="1"/>
        <v>0</v>
      </c>
      <c r="J16" s="120">
        <v>0</v>
      </c>
      <c r="K16" s="120">
        <v>0</v>
      </c>
      <c r="L16" s="120">
        <v>0</v>
      </c>
      <c r="M16" s="133">
        <f t="shared" si="2"/>
        <v>0</v>
      </c>
      <c r="N16" s="120">
        <v>0</v>
      </c>
      <c r="O16" s="133">
        <f t="shared" si="0"/>
        <v>0</v>
      </c>
      <c r="P16" s="120">
        <v>0</v>
      </c>
      <c r="Q16" s="121">
        <v>0</v>
      </c>
      <c r="R16" s="120">
        <v>0</v>
      </c>
      <c r="S16" s="133">
        <v>0</v>
      </c>
      <c r="T16" s="120">
        <v>0</v>
      </c>
    </row>
    <row r="17" spans="1:20" x14ac:dyDescent="0.25">
      <c r="A17" s="108" t="s">
        <v>69</v>
      </c>
      <c r="B17" s="109" t="s">
        <v>129</v>
      </c>
      <c r="C17" s="115"/>
      <c r="D17" s="120">
        <f>SUM(D18:D19)</f>
        <v>1</v>
      </c>
      <c r="E17" s="120">
        <f t="shared" ref="E17:T17" si="3">SUM(E18:E19)</f>
        <v>2024</v>
      </c>
      <c r="F17" s="120">
        <f t="shared" si="3"/>
        <v>0</v>
      </c>
      <c r="G17" s="120">
        <f t="shared" si="3"/>
        <v>0</v>
      </c>
      <c r="H17" s="120">
        <f t="shared" si="3"/>
        <v>2024</v>
      </c>
      <c r="I17" s="133">
        <f t="shared" si="3"/>
        <v>8.3261367168679641E-4</v>
      </c>
      <c r="J17" s="120">
        <f t="shared" si="3"/>
        <v>2024</v>
      </c>
      <c r="K17" s="120">
        <f t="shared" si="3"/>
        <v>0</v>
      </c>
      <c r="L17" s="120">
        <f t="shared" si="3"/>
        <v>2024</v>
      </c>
      <c r="M17" s="133">
        <f t="shared" si="3"/>
        <v>8.3261367168679641E-4</v>
      </c>
      <c r="N17" s="120">
        <f t="shared" si="3"/>
        <v>0</v>
      </c>
      <c r="O17" s="133">
        <f t="shared" si="3"/>
        <v>8.3261367168679641E-4</v>
      </c>
      <c r="P17" s="120">
        <f t="shared" si="3"/>
        <v>0</v>
      </c>
      <c r="Q17" s="120">
        <f t="shared" si="3"/>
        <v>0</v>
      </c>
      <c r="R17" s="120">
        <f t="shared" si="3"/>
        <v>0</v>
      </c>
      <c r="S17" s="133">
        <f t="shared" si="3"/>
        <v>0</v>
      </c>
      <c r="T17" s="120">
        <f t="shared" si="3"/>
        <v>2024</v>
      </c>
    </row>
    <row r="18" spans="1:20" x14ac:dyDescent="0.25">
      <c r="A18" s="108" t="s">
        <v>159</v>
      </c>
      <c r="B18" s="109" t="s">
        <v>160</v>
      </c>
      <c r="C18" s="115"/>
      <c r="D18" s="120">
        <v>1</v>
      </c>
      <c r="E18" s="120">
        <v>2024</v>
      </c>
      <c r="F18" s="120">
        <v>0</v>
      </c>
      <c r="G18" s="120">
        <v>0</v>
      </c>
      <c r="H18" s="120">
        <v>2024</v>
      </c>
      <c r="I18" s="133">
        <f t="shared" si="1"/>
        <v>8.3261367168679641E-4</v>
      </c>
      <c r="J18" s="120">
        <v>2024</v>
      </c>
      <c r="K18" s="120">
        <v>0</v>
      </c>
      <c r="L18" s="120">
        <v>2024</v>
      </c>
      <c r="M18" s="133">
        <f t="shared" si="2"/>
        <v>8.3261367168679641E-4</v>
      </c>
      <c r="N18" s="120">
        <v>0</v>
      </c>
      <c r="O18" s="133">
        <f>L18/243089931*100</f>
        <v>8.3261367168679641E-4</v>
      </c>
      <c r="P18" s="120">
        <v>0</v>
      </c>
      <c r="Q18" s="121">
        <v>0</v>
      </c>
      <c r="R18" s="120">
        <v>0</v>
      </c>
      <c r="S18" s="133">
        <v>0</v>
      </c>
      <c r="T18" s="120">
        <v>2024</v>
      </c>
    </row>
    <row r="19" spans="1:20" ht="25.5" x14ac:dyDescent="0.25">
      <c r="A19" s="108" t="s">
        <v>161</v>
      </c>
      <c r="B19" s="109" t="s">
        <v>201</v>
      </c>
      <c r="C19" s="115"/>
      <c r="D19" s="120">
        <v>0</v>
      </c>
      <c r="E19" s="120">
        <v>0</v>
      </c>
      <c r="F19" s="120">
        <v>0</v>
      </c>
      <c r="G19" s="120">
        <v>0</v>
      </c>
      <c r="H19" s="120">
        <v>0</v>
      </c>
      <c r="I19" s="133">
        <f t="shared" si="1"/>
        <v>0</v>
      </c>
      <c r="J19" s="120">
        <v>0</v>
      </c>
      <c r="K19" s="120">
        <v>0</v>
      </c>
      <c r="L19" s="120">
        <v>0</v>
      </c>
      <c r="M19" s="133">
        <f t="shared" si="2"/>
        <v>0</v>
      </c>
      <c r="N19" s="120">
        <v>0</v>
      </c>
      <c r="O19" s="133">
        <f>L19/243089931*100</f>
        <v>0</v>
      </c>
      <c r="P19" s="120">
        <v>0</v>
      </c>
      <c r="Q19" s="121">
        <v>0</v>
      </c>
      <c r="R19" s="120">
        <v>0</v>
      </c>
      <c r="S19" s="133">
        <v>0</v>
      </c>
      <c r="T19" s="120">
        <v>0</v>
      </c>
    </row>
    <row r="20" spans="1:20" s="138" customFormat="1" x14ac:dyDescent="0.25">
      <c r="A20" s="130"/>
      <c r="B20" s="110" t="s">
        <v>162</v>
      </c>
      <c r="C20" s="122"/>
      <c r="D20" s="123">
        <f>SUM(D9:D17)</f>
        <v>46</v>
      </c>
      <c r="E20" s="123">
        <f>SUM(E9:E17)</f>
        <v>4744408</v>
      </c>
      <c r="F20" s="123">
        <f t="shared" ref="F20:T20" si="4">SUM(F9:F17)</f>
        <v>0</v>
      </c>
      <c r="G20" s="123">
        <f t="shared" si="4"/>
        <v>0</v>
      </c>
      <c r="H20" s="123">
        <f t="shared" si="4"/>
        <v>4744408</v>
      </c>
      <c r="I20" s="134">
        <f t="shared" si="4"/>
        <v>1.9517089747333056</v>
      </c>
      <c r="J20" s="123">
        <f t="shared" si="4"/>
        <v>4744408</v>
      </c>
      <c r="K20" s="123">
        <f t="shared" si="4"/>
        <v>0</v>
      </c>
      <c r="L20" s="123">
        <f t="shared" si="4"/>
        <v>4744408</v>
      </c>
      <c r="M20" s="134">
        <f t="shared" si="4"/>
        <v>1.9517089747333056</v>
      </c>
      <c r="N20" s="123">
        <f t="shared" si="4"/>
        <v>0</v>
      </c>
      <c r="O20" s="134">
        <f>SUM(O9:O17)</f>
        <v>1.9517089747333056</v>
      </c>
      <c r="P20" s="123">
        <f t="shared" si="4"/>
        <v>0</v>
      </c>
      <c r="Q20" s="123">
        <f t="shared" si="4"/>
        <v>0</v>
      </c>
      <c r="R20" s="123">
        <f t="shared" si="4"/>
        <v>0</v>
      </c>
      <c r="S20" s="134">
        <f t="shared" si="4"/>
        <v>0</v>
      </c>
      <c r="T20" s="123">
        <f t="shared" si="4"/>
        <v>4734946</v>
      </c>
    </row>
    <row r="21" spans="1:20" s="138" customFormat="1" ht="51" x14ac:dyDescent="0.25">
      <c r="A21" s="130">
        <v>2</v>
      </c>
      <c r="B21" s="110" t="s">
        <v>163</v>
      </c>
      <c r="C21" s="124"/>
      <c r="D21" s="125">
        <v>2</v>
      </c>
      <c r="E21" s="125">
        <v>924356</v>
      </c>
      <c r="F21" s="125">
        <v>0</v>
      </c>
      <c r="G21" s="125">
        <v>0</v>
      </c>
      <c r="H21" s="125">
        <f>E21</f>
        <v>924356</v>
      </c>
      <c r="I21" s="151">
        <f t="shared" si="1"/>
        <v>0.38025268928148243</v>
      </c>
      <c r="J21" s="125">
        <f>H21</f>
        <v>924356</v>
      </c>
      <c r="K21" s="125">
        <v>0</v>
      </c>
      <c r="L21" s="125">
        <f>J21</f>
        <v>924356</v>
      </c>
      <c r="M21" s="151">
        <f t="shared" si="2"/>
        <v>0.38025268928148243</v>
      </c>
      <c r="N21" s="125">
        <v>0</v>
      </c>
      <c r="O21" s="151">
        <f>L21/243089931*100</f>
        <v>0.38025268928148243</v>
      </c>
      <c r="P21" s="125">
        <v>0</v>
      </c>
      <c r="Q21" s="126">
        <v>0</v>
      </c>
      <c r="R21" s="125">
        <v>0</v>
      </c>
      <c r="S21" s="151">
        <v>0</v>
      </c>
      <c r="T21" s="125">
        <v>924356</v>
      </c>
    </row>
    <row r="22" spans="1:20" s="138" customFormat="1" x14ac:dyDescent="0.25">
      <c r="A22" s="130"/>
      <c r="B22" s="110" t="s">
        <v>164</v>
      </c>
      <c r="C22" s="122"/>
      <c r="D22" s="127">
        <f>D21</f>
        <v>2</v>
      </c>
      <c r="E22" s="127">
        <f t="shared" ref="E22:T22" si="5">E21</f>
        <v>924356</v>
      </c>
      <c r="F22" s="127">
        <f t="shared" si="5"/>
        <v>0</v>
      </c>
      <c r="G22" s="127">
        <f t="shared" si="5"/>
        <v>0</v>
      </c>
      <c r="H22" s="127">
        <f t="shared" ref="H22" si="6">H21</f>
        <v>924356</v>
      </c>
      <c r="I22" s="134">
        <f t="shared" si="5"/>
        <v>0.38025268928148243</v>
      </c>
      <c r="J22" s="127">
        <f t="shared" si="5"/>
        <v>924356</v>
      </c>
      <c r="K22" s="127">
        <f t="shared" si="5"/>
        <v>0</v>
      </c>
      <c r="L22" s="127">
        <f t="shared" si="5"/>
        <v>924356</v>
      </c>
      <c r="M22" s="134">
        <f t="shared" ref="M22" si="7">M21</f>
        <v>0.38025268928148243</v>
      </c>
      <c r="N22" s="127">
        <f t="shared" si="5"/>
        <v>0</v>
      </c>
      <c r="O22" s="134">
        <f t="shared" si="5"/>
        <v>0.38025268928148243</v>
      </c>
      <c r="P22" s="127">
        <f t="shared" si="5"/>
        <v>0</v>
      </c>
      <c r="Q22" s="128">
        <f t="shared" si="5"/>
        <v>0</v>
      </c>
      <c r="R22" s="127">
        <f t="shared" si="5"/>
        <v>0</v>
      </c>
      <c r="S22" s="134">
        <f t="shared" si="5"/>
        <v>0</v>
      </c>
      <c r="T22" s="127">
        <f t="shared" si="5"/>
        <v>924356</v>
      </c>
    </row>
    <row r="23" spans="1:20" x14ac:dyDescent="0.25">
      <c r="A23" s="108">
        <v>3</v>
      </c>
      <c r="B23" s="110" t="s">
        <v>165</v>
      </c>
      <c r="C23" s="115"/>
      <c r="D23" s="120"/>
      <c r="E23" s="120"/>
      <c r="F23" s="120"/>
      <c r="G23" s="120"/>
      <c r="H23" s="120"/>
      <c r="I23" s="133"/>
      <c r="J23" s="120"/>
      <c r="K23" s="120"/>
      <c r="L23" s="120"/>
      <c r="M23" s="133"/>
      <c r="N23" s="120"/>
      <c r="O23" s="133"/>
      <c r="P23" s="120"/>
      <c r="Q23" s="121"/>
      <c r="R23" s="120"/>
      <c r="S23" s="133"/>
      <c r="T23" s="120"/>
    </row>
    <row r="24" spans="1:20" ht="38.25" x14ac:dyDescent="0.25">
      <c r="A24" s="108" t="s">
        <v>166</v>
      </c>
      <c r="B24" s="110" t="s">
        <v>202</v>
      </c>
      <c r="C24" s="122"/>
      <c r="D24" s="122">
        <v>38671</v>
      </c>
      <c r="E24" s="155">
        <v>17747362</v>
      </c>
      <c r="F24" s="127">
        <v>0</v>
      </c>
      <c r="G24" s="127">
        <v>0</v>
      </c>
      <c r="H24" s="155">
        <f>E24</f>
        <v>17747362</v>
      </c>
      <c r="I24" s="134">
        <f t="shared" ref="I24:I29" si="8">H24/243089931*100</f>
        <v>7.3007392478136008</v>
      </c>
      <c r="J24" s="155">
        <f>H24</f>
        <v>17747362</v>
      </c>
      <c r="K24" s="127">
        <v>0</v>
      </c>
      <c r="L24" s="155">
        <f>J24</f>
        <v>17747362</v>
      </c>
      <c r="M24" s="134">
        <f t="shared" ref="M24:M29" si="9">L24/243089931*100</f>
        <v>7.3007392478136008</v>
      </c>
      <c r="N24" s="127">
        <v>0</v>
      </c>
      <c r="O24" s="134">
        <f t="shared" ref="O24:O31" si="10">L24/243089931*100</f>
        <v>7.3007392478136008</v>
      </c>
      <c r="P24" s="127">
        <v>0</v>
      </c>
      <c r="Q24" s="128">
        <v>0</v>
      </c>
      <c r="R24" s="127">
        <v>0</v>
      </c>
      <c r="S24" s="134">
        <v>0</v>
      </c>
      <c r="T24" s="156">
        <v>15575316</v>
      </c>
    </row>
    <row r="25" spans="1:20" ht="51" x14ac:dyDescent="0.25">
      <c r="A25" s="108" t="s">
        <v>167</v>
      </c>
      <c r="B25" s="110" t="s">
        <v>203</v>
      </c>
      <c r="C25" s="122"/>
      <c r="D25" s="122">
        <v>32</v>
      </c>
      <c r="E25" s="156">
        <v>36334134</v>
      </c>
      <c r="F25" s="127">
        <v>0</v>
      </c>
      <c r="G25" s="127">
        <v>0</v>
      </c>
      <c r="H25" s="156">
        <f>E25</f>
        <v>36334134</v>
      </c>
      <c r="I25" s="134">
        <f t="shared" si="8"/>
        <v>14.946786915662088</v>
      </c>
      <c r="J25" s="156">
        <f>H25</f>
        <v>36334134</v>
      </c>
      <c r="K25" s="127">
        <v>0</v>
      </c>
      <c r="L25" s="156">
        <f>J25</f>
        <v>36334134</v>
      </c>
      <c r="M25" s="134">
        <f t="shared" si="9"/>
        <v>14.946786915662088</v>
      </c>
      <c r="N25" s="127">
        <v>0</v>
      </c>
      <c r="O25" s="134">
        <f t="shared" si="10"/>
        <v>14.946786915662088</v>
      </c>
      <c r="P25" s="127">
        <v>0</v>
      </c>
      <c r="Q25" s="128">
        <v>0</v>
      </c>
      <c r="R25" s="127">
        <v>0</v>
      </c>
      <c r="S25" s="134">
        <v>0</v>
      </c>
      <c r="T25" s="156">
        <v>36334134</v>
      </c>
    </row>
    <row r="26" spans="1:20" x14ac:dyDescent="0.25">
      <c r="A26" s="108"/>
      <c r="B26" s="165" t="s">
        <v>252</v>
      </c>
      <c r="C26" s="165" t="s">
        <v>253</v>
      </c>
      <c r="D26" s="112"/>
      <c r="E26" s="112">
        <v>3494340</v>
      </c>
      <c r="F26" s="112">
        <v>0</v>
      </c>
      <c r="G26" s="112">
        <v>0</v>
      </c>
      <c r="H26" s="112">
        <f>E26</f>
        <v>3494340</v>
      </c>
      <c r="I26" s="135">
        <f t="shared" si="8"/>
        <v>1.4374680126097037</v>
      </c>
      <c r="J26" s="112">
        <f>H26</f>
        <v>3494340</v>
      </c>
      <c r="K26" s="112">
        <v>0</v>
      </c>
      <c r="L26" s="112">
        <f>J26</f>
        <v>3494340</v>
      </c>
      <c r="M26" s="135">
        <f t="shared" si="9"/>
        <v>1.4374680126097037</v>
      </c>
      <c r="N26" s="113">
        <v>0</v>
      </c>
      <c r="O26" s="135">
        <f t="shared" ref="O26" si="11">L26/243089931*100</f>
        <v>1.4374680126097037</v>
      </c>
      <c r="P26" s="112">
        <v>0</v>
      </c>
      <c r="Q26" s="114">
        <v>0</v>
      </c>
      <c r="R26" s="112">
        <v>0</v>
      </c>
      <c r="S26" s="135">
        <v>0</v>
      </c>
      <c r="T26" s="112">
        <v>3494340</v>
      </c>
    </row>
    <row r="27" spans="1:20" x14ac:dyDescent="0.25">
      <c r="A27" s="108"/>
      <c r="B27" s="109" t="s">
        <v>204</v>
      </c>
      <c r="C27" s="111" t="s">
        <v>191</v>
      </c>
      <c r="D27" s="112"/>
      <c r="E27" s="112">
        <v>6000000</v>
      </c>
      <c r="F27" s="112">
        <v>0</v>
      </c>
      <c r="G27" s="112">
        <v>0</v>
      </c>
      <c r="H27" s="112">
        <v>6000000</v>
      </c>
      <c r="I27" s="135">
        <f t="shared" si="8"/>
        <v>2.4682223468976181</v>
      </c>
      <c r="J27" s="112">
        <v>6000000</v>
      </c>
      <c r="K27" s="112">
        <v>0</v>
      </c>
      <c r="L27" s="112">
        <v>6000000</v>
      </c>
      <c r="M27" s="135">
        <f t="shared" si="9"/>
        <v>2.4682223468976181</v>
      </c>
      <c r="N27" s="113">
        <v>0</v>
      </c>
      <c r="O27" s="135">
        <f t="shared" si="10"/>
        <v>2.4682223468976181</v>
      </c>
      <c r="P27" s="112">
        <v>0</v>
      </c>
      <c r="Q27" s="114">
        <v>0</v>
      </c>
      <c r="R27" s="112">
        <v>0</v>
      </c>
      <c r="S27" s="135">
        <v>0</v>
      </c>
      <c r="T27" s="112">
        <v>6000000</v>
      </c>
    </row>
    <row r="28" spans="1:20" x14ac:dyDescent="0.25">
      <c r="A28" s="108"/>
      <c r="B28" s="109" t="s">
        <v>168</v>
      </c>
      <c r="C28" s="111" t="s">
        <v>192</v>
      </c>
      <c r="D28" s="112"/>
      <c r="E28" s="112">
        <v>3363183</v>
      </c>
      <c r="F28" s="112">
        <v>0</v>
      </c>
      <c r="G28" s="112">
        <v>0</v>
      </c>
      <c r="H28" s="112">
        <v>3363183</v>
      </c>
      <c r="I28" s="135">
        <f t="shared" si="8"/>
        <v>1.3835139062176953</v>
      </c>
      <c r="J28" s="112">
        <v>3363183</v>
      </c>
      <c r="K28" s="112">
        <v>0</v>
      </c>
      <c r="L28" s="112">
        <v>3363183</v>
      </c>
      <c r="M28" s="135">
        <f t="shared" si="9"/>
        <v>1.3835139062176953</v>
      </c>
      <c r="N28" s="113">
        <v>0</v>
      </c>
      <c r="O28" s="135">
        <f t="shared" si="10"/>
        <v>1.3835139062176953</v>
      </c>
      <c r="P28" s="112">
        <v>0</v>
      </c>
      <c r="Q28" s="114">
        <v>0</v>
      </c>
      <c r="R28" s="112">
        <v>0</v>
      </c>
      <c r="S28" s="135">
        <v>0</v>
      </c>
      <c r="T28" s="112">
        <v>3363183</v>
      </c>
    </row>
    <row r="29" spans="1:20" ht="15.75" customHeight="1" x14ac:dyDescent="0.25">
      <c r="A29" s="108" t="s">
        <v>55</v>
      </c>
      <c r="B29" s="110" t="s">
        <v>70</v>
      </c>
      <c r="C29" s="124"/>
      <c r="D29" s="125">
        <v>2</v>
      </c>
      <c r="E29" s="125">
        <v>9550</v>
      </c>
      <c r="F29" s="125">
        <v>0</v>
      </c>
      <c r="G29" s="125">
        <v>0</v>
      </c>
      <c r="H29" s="125">
        <v>9550</v>
      </c>
      <c r="I29" s="134">
        <f t="shared" si="8"/>
        <v>3.9285872354787085E-3</v>
      </c>
      <c r="J29" s="125">
        <v>9550</v>
      </c>
      <c r="K29" s="125"/>
      <c r="L29" s="125">
        <v>9550</v>
      </c>
      <c r="M29" s="134">
        <f t="shared" si="9"/>
        <v>3.9285872354787085E-3</v>
      </c>
      <c r="N29" s="125">
        <v>0</v>
      </c>
      <c r="O29" s="134">
        <f t="shared" si="10"/>
        <v>3.9285872354787085E-3</v>
      </c>
      <c r="P29" s="125">
        <v>0</v>
      </c>
      <c r="Q29" s="126">
        <v>0</v>
      </c>
      <c r="R29" s="125">
        <v>0</v>
      </c>
      <c r="S29" s="151">
        <v>0</v>
      </c>
      <c r="T29" s="125">
        <v>9550</v>
      </c>
    </row>
    <row r="30" spans="1:20" x14ac:dyDescent="0.25">
      <c r="A30" s="108" t="s">
        <v>56</v>
      </c>
      <c r="B30" s="109" t="s">
        <v>71</v>
      </c>
      <c r="C30" s="115"/>
      <c r="D30" s="120">
        <v>0</v>
      </c>
      <c r="E30" s="120">
        <v>0</v>
      </c>
      <c r="F30" s="120">
        <v>0</v>
      </c>
      <c r="G30" s="120">
        <v>0</v>
      </c>
      <c r="H30" s="120">
        <v>0</v>
      </c>
      <c r="I30" s="135">
        <f t="shared" ref="I30:I31" si="12">H30/243089931*100</f>
        <v>0</v>
      </c>
      <c r="J30" s="120">
        <v>0</v>
      </c>
      <c r="K30" s="120">
        <v>0</v>
      </c>
      <c r="L30" s="120">
        <v>0</v>
      </c>
      <c r="M30" s="135">
        <f t="shared" ref="M30:M31" si="13">L30/243089931*100</f>
        <v>0</v>
      </c>
      <c r="N30" s="120">
        <v>0</v>
      </c>
      <c r="O30" s="135">
        <f t="shared" si="10"/>
        <v>0</v>
      </c>
      <c r="P30" s="120">
        <v>0</v>
      </c>
      <c r="Q30" s="121">
        <v>0</v>
      </c>
      <c r="R30" s="120">
        <v>0</v>
      </c>
      <c r="S30" s="133">
        <v>0</v>
      </c>
      <c r="T30" s="120">
        <v>0</v>
      </c>
    </row>
    <row r="31" spans="1:20" ht="38.25" x14ac:dyDescent="0.25">
      <c r="A31" s="108" t="s">
        <v>57</v>
      </c>
      <c r="B31" s="109" t="s">
        <v>72</v>
      </c>
      <c r="C31" s="115"/>
      <c r="D31" s="120">
        <v>0</v>
      </c>
      <c r="E31" s="120">
        <v>0</v>
      </c>
      <c r="F31" s="120">
        <v>0</v>
      </c>
      <c r="G31" s="120">
        <v>0</v>
      </c>
      <c r="H31" s="120">
        <v>0</v>
      </c>
      <c r="I31" s="133">
        <f t="shared" si="12"/>
        <v>0</v>
      </c>
      <c r="J31" s="120">
        <v>0</v>
      </c>
      <c r="K31" s="120">
        <v>0</v>
      </c>
      <c r="L31" s="120">
        <v>0</v>
      </c>
      <c r="M31" s="133">
        <f t="shared" si="13"/>
        <v>0</v>
      </c>
      <c r="N31" s="120">
        <v>0</v>
      </c>
      <c r="O31" s="133">
        <f t="shared" si="10"/>
        <v>0</v>
      </c>
      <c r="P31" s="120">
        <v>0</v>
      </c>
      <c r="Q31" s="121">
        <v>0</v>
      </c>
      <c r="R31" s="120">
        <v>0</v>
      </c>
      <c r="S31" s="133">
        <v>0</v>
      </c>
      <c r="T31" s="120">
        <v>0</v>
      </c>
    </row>
    <row r="32" spans="1:20" x14ac:dyDescent="0.25">
      <c r="A32" s="108" t="s">
        <v>61</v>
      </c>
      <c r="B32" s="110" t="s">
        <v>129</v>
      </c>
      <c r="C32" s="122"/>
      <c r="D32" s="127">
        <v>1472</v>
      </c>
      <c r="E32" s="127">
        <v>51408593</v>
      </c>
      <c r="F32" s="127">
        <f t="shared" ref="F32:T32" si="14">F33+F34+F36+F37+F38+F39+F40</f>
        <v>0</v>
      </c>
      <c r="G32" s="127">
        <f t="shared" si="14"/>
        <v>0</v>
      </c>
      <c r="H32" s="156">
        <f>H33+H34+H36+H37+H38+H39+H40</f>
        <v>51408593</v>
      </c>
      <c r="I32" s="164">
        <f t="shared" si="14"/>
        <v>21.147973010860742</v>
      </c>
      <c r="J32" s="156">
        <f>J33+J34+J36+J37+J38+J39+J40</f>
        <v>51408593</v>
      </c>
      <c r="K32" s="127">
        <f t="shared" si="14"/>
        <v>0</v>
      </c>
      <c r="L32" s="127">
        <f t="shared" si="14"/>
        <v>51408593</v>
      </c>
      <c r="M32" s="164">
        <f t="shared" si="14"/>
        <v>21.147973010860742</v>
      </c>
      <c r="N32" s="127">
        <f t="shared" si="14"/>
        <v>0</v>
      </c>
      <c r="O32" s="164">
        <f t="shared" si="14"/>
        <v>21.147973010860742</v>
      </c>
      <c r="P32" s="127">
        <f t="shared" si="14"/>
        <v>0</v>
      </c>
      <c r="Q32" s="128">
        <f t="shared" si="14"/>
        <v>0</v>
      </c>
      <c r="R32" s="127">
        <f t="shared" si="14"/>
        <v>0</v>
      </c>
      <c r="S32" s="164">
        <f t="shared" si="14"/>
        <v>0</v>
      </c>
      <c r="T32" s="127">
        <f t="shared" si="14"/>
        <v>50297746</v>
      </c>
    </row>
    <row r="33" spans="1:20" ht="15" customHeight="1" x14ac:dyDescent="0.25">
      <c r="A33" s="108" t="s">
        <v>148</v>
      </c>
      <c r="B33" s="110" t="s">
        <v>169</v>
      </c>
      <c r="C33" s="129"/>
      <c r="D33" s="131">
        <v>3</v>
      </c>
      <c r="E33" s="156">
        <v>5003</v>
      </c>
      <c r="F33" s="61">
        <v>0</v>
      </c>
      <c r="G33" s="61">
        <v>0</v>
      </c>
      <c r="H33" s="156">
        <f>E33</f>
        <v>5003</v>
      </c>
      <c r="I33" s="134">
        <f>H33/243089931*100</f>
        <v>2.0580860669214638E-3</v>
      </c>
      <c r="J33" s="156">
        <f>H33</f>
        <v>5003</v>
      </c>
      <c r="K33" s="61">
        <v>0</v>
      </c>
      <c r="L33" s="156">
        <f>J33</f>
        <v>5003</v>
      </c>
      <c r="M33" s="134">
        <f>L33/243089931*100</f>
        <v>2.0580860669214638E-3</v>
      </c>
      <c r="N33" s="61">
        <v>0</v>
      </c>
      <c r="O33" s="134">
        <f t="shared" ref="O33:O43" si="15">L33/243089931*100</f>
        <v>2.0580860669214638E-3</v>
      </c>
      <c r="P33" s="61">
        <v>0</v>
      </c>
      <c r="Q33" s="62">
        <v>0</v>
      </c>
      <c r="R33" s="61">
        <v>0</v>
      </c>
      <c r="S33" s="152">
        <v>0</v>
      </c>
      <c r="T33" s="156">
        <v>5003</v>
      </c>
    </row>
    <row r="34" spans="1:20" x14ac:dyDescent="0.25">
      <c r="A34" s="108" t="s">
        <v>170</v>
      </c>
      <c r="B34" s="110" t="s">
        <v>171</v>
      </c>
      <c r="C34" s="129"/>
      <c r="D34" s="122">
        <v>543</v>
      </c>
      <c r="E34" s="156">
        <v>16524967</v>
      </c>
      <c r="F34" s="61">
        <v>0</v>
      </c>
      <c r="G34" s="61">
        <v>0</v>
      </c>
      <c r="H34" s="156">
        <f>E34</f>
        <v>16524967</v>
      </c>
      <c r="I34" s="134">
        <f>H34/243089931*100</f>
        <v>6.7978821385242822</v>
      </c>
      <c r="J34" s="156">
        <f>H34</f>
        <v>16524967</v>
      </c>
      <c r="K34" s="61">
        <v>0</v>
      </c>
      <c r="L34" s="156">
        <f>J34</f>
        <v>16524967</v>
      </c>
      <c r="M34" s="134">
        <f>L34/243089931*100</f>
        <v>6.7978821385242822</v>
      </c>
      <c r="N34" s="61">
        <v>0</v>
      </c>
      <c r="O34" s="134">
        <f t="shared" si="15"/>
        <v>6.7978821385242822</v>
      </c>
      <c r="P34" s="61">
        <v>0</v>
      </c>
      <c r="Q34" s="62">
        <v>0</v>
      </c>
      <c r="R34" s="61">
        <v>0</v>
      </c>
      <c r="S34" s="152">
        <v>0</v>
      </c>
      <c r="T34" s="156">
        <v>16524921</v>
      </c>
    </row>
    <row r="35" spans="1:20" x14ac:dyDescent="0.25">
      <c r="A35" s="108"/>
      <c r="B35" s="109" t="s">
        <v>168</v>
      </c>
      <c r="C35" s="141" t="s">
        <v>187</v>
      </c>
      <c r="D35" s="61">
        <v>1</v>
      </c>
      <c r="E35" s="61">
        <v>11119635</v>
      </c>
      <c r="F35" s="61">
        <v>0</v>
      </c>
      <c r="G35" s="61">
        <v>0</v>
      </c>
      <c r="H35" s="61">
        <v>11119635</v>
      </c>
      <c r="I35" s="133">
        <f t="shared" ref="I35:I43" si="16">H35/243089931*100</f>
        <v>4.5742885993908153</v>
      </c>
      <c r="J35" s="61">
        <v>11119635</v>
      </c>
      <c r="K35" s="61">
        <v>0</v>
      </c>
      <c r="L35" s="61">
        <v>11119635</v>
      </c>
      <c r="M35" s="133">
        <f t="shared" ref="M35:M43" si="17">L35/243089931*100</f>
        <v>4.5742885993908153</v>
      </c>
      <c r="N35" s="61">
        <v>0</v>
      </c>
      <c r="O35" s="133">
        <f t="shared" si="15"/>
        <v>4.5742885993908153</v>
      </c>
      <c r="P35" s="61">
        <v>0</v>
      </c>
      <c r="Q35" s="62">
        <v>0</v>
      </c>
      <c r="R35" s="61">
        <v>0</v>
      </c>
      <c r="S35" s="152">
        <v>0</v>
      </c>
      <c r="T35" s="157">
        <v>11119635</v>
      </c>
    </row>
    <row r="36" spans="1:20" ht="25.5" x14ac:dyDescent="0.25">
      <c r="A36" s="108" t="s">
        <v>172</v>
      </c>
      <c r="B36" s="110" t="s">
        <v>173</v>
      </c>
      <c r="C36" s="129"/>
      <c r="D36" s="122">
        <v>180</v>
      </c>
      <c r="E36" s="156">
        <v>2284548</v>
      </c>
      <c r="F36" s="61">
        <v>0</v>
      </c>
      <c r="G36" s="61">
        <v>0</v>
      </c>
      <c r="H36" s="156">
        <f>E36</f>
        <v>2284548</v>
      </c>
      <c r="I36" s="134">
        <f t="shared" si="16"/>
        <v>0.93979540436004327</v>
      </c>
      <c r="J36" s="156">
        <f>H36</f>
        <v>2284548</v>
      </c>
      <c r="K36" s="61">
        <v>0</v>
      </c>
      <c r="L36" s="156">
        <f>J36</f>
        <v>2284548</v>
      </c>
      <c r="M36" s="134">
        <f t="shared" si="17"/>
        <v>0.93979540436004327</v>
      </c>
      <c r="N36" s="61">
        <v>0</v>
      </c>
      <c r="O36" s="134">
        <f t="shared" si="15"/>
        <v>0.93979540436004327</v>
      </c>
      <c r="P36" s="61">
        <v>0</v>
      </c>
      <c r="Q36" s="62">
        <v>0</v>
      </c>
      <c r="R36" s="61">
        <v>0</v>
      </c>
      <c r="S36" s="152">
        <v>0</v>
      </c>
      <c r="T36" s="156">
        <v>2284548</v>
      </c>
    </row>
    <row r="37" spans="1:20" x14ac:dyDescent="0.25">
      <c r="A37" s="108" t="s">
        <v>174</v>
      </c>
      <c r="B37" s="110" t="s">
        <v>175</v>
      </c>
      <c r="C37" s="129"/>
      <c r="D37" s="122">
        <v>272</v>
      </c>
      <c r="E37" s="156">
        <v>677412</v>
      </c>
      <c r="F37" s="61">
        <v>0</v>
      </c>
      <c r="G37" s="61">
        <v>0</v>
      </c>
      <c r="H37" s="156">
        <f>E37</f>
        <v>677412</v>
      </c>
      <c r="I37" s="134">
        <f t="shared" si="16"/>
        <v>0.27866723940943489</v>
      </c>
      <c r="J37" s="156">
        <f>H37</f>
        <v>677412</v>
      </c>
      <c r="K37" s="61">
        <v>0</v>
      </c>
      <c r="L37" s="156">
        <f>J37</f>
        <v>677412</v>
      </c>
      <c r="M37" s="134">
        <f t="shared" si="17"/>
        <v>0.27866723940943489</v>
      </c>
      <c r="N37" s="61">
        <v>0</v>
      </c>
      <c r="O37" s="134">
        <f t="shared" si="15"/>
        <v>0.27866723940943489</v>
      </c>
      <c r="P37" s="61">
        <v>0</v>
      </c>
      <c r="Q37" s="62">
        <v>0</v>
      </c>
      <c r="R37" s="61">
        <v>0</v>
      </c>
      <c r="S37" s="152">
        <v>0</v>
      </c>
      <c r="T37" s="156">
        <v>676364</v>
      </c>
    </row>
    <row r="38" spans="1:20" ht="25.5" x14ac:dyDescent="0.25">
      <c r="A38" s="108" t="s">
        <v>176</v>
      </c>
      <c r="B38" s="110" t="s">
        <v>177</v>
      </c>
      <c r="C38" s="129"/>
      <c r="D38" s="127">
        <v>2</v>
      </c>
      <c r="E38" s="127">
        <v>2264000</v>
      </c>
      <c r="F38" s="61">
        <v>0</v>
      </c>
      <c r="G38" s="61">
        <v>0</v>
      </c>
      <c r="H38" s="127">
        <v>2264000</v>
      </c>
      <c r="I38" s="134">
        <f t="shared" si="16"/>
        <v>0.93134256556270112</v>
      </c>
      <c r="J38" s="127">
        <v>2264000</v>
      </c>
      <c r="K38" s="61">
        <v>0</v>
      </c>
      <c r="L38" s="127">
        <v>2264000</v>
      </c>
      <c r="M38" s="134">
        <f t="shared" si="17"/>
        <v>0.93134256556270112</v>
      </c>
      <c r="N38" s="61">
        <v>0</v>
      </c>
      <c r="O38" s="134">
        <f t="shared" si="15"/>
        <v>0.93134256556270112</v>
      </c>
      <c r="P38" s="61">
        <v>0</v>
      </c>
      <c r="Q38" s="62">
        <v>0</v>
      </c>
      <c r="R38" s="61">
        <v>0</v>
      </c>
      <c r="S38" s="152">
        <v>0</v>
      </c>
      <c r="T38" s="156">
        <v>1224000</v>
      </c>
    </row>
    <row r="39" spans="1:20" x14ac:dyDescent="0.25">
      <c r="A39" s="108" t="s">
        <v>178</v>
      </c>
      <c r="B39" s="110" t="s">
        <v>179</v>
      </c>
      <c r="C39" s="129"/>
      <c r="D39" s="122">
        <v>108</v>
      </c>
      <c r="E39" s="156">
        <v>123791</v>
      </c>
      <c r="F39" s="61">
        <v>0</v>
      </c>
      <c r="G39" s="61">
        <v>0</v>
      </c>
      <c r="H39" s="156">
        <f>E39</f>
        <v>123791</v>
      </c>
      <c r="I39" s="134">
        <f t="shared" si="16"/>
        <v>5.0923952090800507E-2</v>
      </c>
      <c r="J39" s="156">
        <f>H39</f>
        <v>123791</v>
      </c>
      <c r="K39" s="61">
        <v>0</v>
      </c>
      <c r="L39" s="156">
        <f>J39</f>
        <v>123791</v>
      </c>
      <c r="M39" s="134">
        <f t="shared" si="17"/>
        <v>5.0923952090800507E-2</v>
      </c>
      <c r="N39" s="61">
        <v>0</v>
      </c>
      <c r="O39" s="134">
        <f t="shared" si="15"/>
        <v>5.0923952090800507E-2</v>
      </c>
      <c r="P39" s="61">
        <v>0</v>
      </c>
      <c r="Q39" s="62">
        <v>0</v>
      </c>
      <c r="R39" s="61">
        <v>0</v>
      </c>
      <c r="S39" s="152">
        <v>0</v>
      </c>
      <c r="T39" s="156">
        <v>123791</v>
      </c>
    </row>
    <row r="40" spans="1:20" x14ac:dyDescent="0.25">
      <c r="A40" s="108" t="s">
        <v>180</v>
      </c>
      <c r="B40" s="110" t="s">
        <v>131</v>
      </c>
      <c r="C40" s="129"/>
      <c r="D40" s="122">
        <v>364</v>
      </c>
      <c r="E40" s="156">
        <v>29528872</v>
      </c>
      <c r="F40" s="61">
        <v>0</v>
      </c>
      <c r="G40" s="61">
        <v>0</v>
      </c>
      <c r="H40" s="156">
        <f>E40</f>
        <v>29528872</v>
      </c>
      <c r="I40" s="134">
        <f t="shared" si="16"/>
        <v>12.147303624846559</v>
      </c>
      <c r="J40" s="156">
        <f>H40</f>
        <v>29528872</v>
      </c>
      <c r="K40" s="61">
        <v>0</v>
      </c>
      <c r="L40" s="156">
        <f>J40</f>
        <v>29528872</v>
      </c>
      <c r="M40" s="134">
        <f t="shared" si="17"/>
        <v>12.147303624846559</v>
      </c>
      <c r="N40" s="61">
        <v>0</v>
      </c>
      <c r="O40" s="134">
        <f t="shared" si="15"/>
        <v>12.147303624846559</v>
      </c>
      <c r="P40" s="61">
        <v>0</v>
      </c>
      <c r="Q40" s="62">
        <v>0</v>
      </c>
      <c r="R40" s="61">
        <v>0</v>
      </c>
      <c r="S40" s="152">
        <v>0</v>
      </c>
      <c r="T40" s="156">
        <v>29459119</v>
      </c>
    </row>
    <row r="41" spans="1:20" ht="25.5" customHeight="1" x14ac:dyDescent="0.25">
      <c r="A41" s="108"/>
      <c r="B41" s="109" t="s">
        <v>205</v>
      </c>
      <c r="C41" s="141" t="s">
        <v>188</v>
      </c>
      <c r="D41" s="160">
        <v>1</v>
      </c>
      <c r="E41" s="160">
        <v>8556444</v>
      </c>
      <c r="F41" s="160">
        <v>0</v>
      </c>
      <c r="G41" s="160">
        <v>0</v>
      </c>
      <c r="H41" s="160">
        <v>8556444</v>
      </c>
      <c r="I41" s="135">
        <f t="shared" si="16"/>
        <v>3.5198677151296738</v>
      </c>
      <c r="J41" s="160">
        <v>8556444</v>
      </c>
      <c r="K41" s="160">
        <v>0</v>
      </c>
      <c r="L41" s="160">
        <v>8556444</v>
      </c>
      <c r="M41" s="135">
        <f t="shared" si="17"/>
        <v>3.5198677151296738</v>
      </c>
      <c r="N41" s="160">
        <v>0</v>
      </c>
      <c r="O41" s="135">
        <f t="shared" si="15"/>
        <v>3.5198677151296738</v>
      </c>
      <c r="P41" s="160">
        <v>0</v>
      </c>
      <c r="Q41" s="161">
        <v>0</v>
      </c>
      <c r="R41" s="160">
        <v>0</v>
      </c>
      <c r="S41" s="162">
        <v>0</v>
      </c>
      <c r="T41" s="163">
        <v>8556444</v>
      </c>
    </row>
    <row r="42" spans="1:20" ht="25.5" x14ac:dyDescent="0.25">
      <c r="A42" s="108"/>
      <c r="B42" s="109" t="s">
        <v>206</v>
      </c>
      <c r="C42" s="141" t="s">
        <v>189</v>
      </c>
      <c r="D42" s="160">
        <v>1</v>
      </c>
      <c r="E42" s="160">
        <v>5158248</v>
      </c>
      <c r="F42" s="160">
        <v>0</v>
      </c>
      <c r="G42" s="160">
        <v>0</v>
      </c>
      <c r="H42" s="160">
        <v>5158248</v>
      </c>
      <c r="I42" s="135">
        <f t="shared" si="16"/>
        <v>2.1219504974066572</v>
      </c>
      <c r="J42" s="160">
        <v>5158248</v>
      </c>
      <c r="K42" s="160">
        <v>0</v>
      </c>
      <c r="L42" s="160">
        <v>5158248</v>
      </c>
      <c r="M42" s="135">
        <f t="shared" si="17"/>
        <v>2.1219504974066572</v>
      </c>
      <c r="N42" s="160">
        <v>0</v>
      </c>
      <c r="O42" s="135">
        <f t="shared" si="15"/>
        <v>2.1219504974066572</v>
      </c>
      <c r="P42" s="160">
        <v>0</v>
      </c>
      <c r="Q42" s="161">
        <v>0</v>
      </c>
      <c r="R42" s="160">
        <v>0</v>
      </c>
      <c r="S42" s="162">
        <v>0</v>
      </c>
      <c r="T42" s="163">
        <v>5158248</v>
      </c>
    </row>
    <row r="43" spans="1:20" ht="38.25" x14ac:dyDescent="0.25">
      <c r="A43" s="108"/>
      <c r="B43" s="109" t="s">
        <v>207</v>
      </c>
      <c r="C43" s="141" t="s">
        <v>190</v>
      </c>
      <c r="D43" s="160">
        <v>1</v>
      </c>
      <c r="E43" s="163">
        <v>5087707</v>
      </c>
      <c r="F43" s="160">
        <v>0</v>
      </c>
      <c r="G43" s="160">
        <v>0</v>
      </c>
      <c r="H43" s="163">
        <v>5087707</v>
      </c>
      <c r="I43" s="135">
        <f t="shared" si="16"/>
        <v>2.0929320186445732</v>
      </c>
      <c r="J43" s="163">
        <v>5087707</v>
      </c>
      <c r="K43" s="160">
        <v>0</v>
      </c>
      <c r="L43" s="163">
        <v>5087707</v>
      </c>
      <c r="M43" s="135">
        <f t="shared" si="17"/>
        <v>2.0929320186445732</v>
      </c>
      <c r="N43" s="160">
        <v>0</v>
      </c>
      <c r="O43" s="135">
        <f t="shared" si="15"/>
        <v>2.0929320186445732</v>
      </c>
      <c r="P43" s="160">
        <v>0</v>
      </c>
      <c r="Q43" s="161">
        <v>0</v>
      </c>
      <c r="R43" s="160">
        <v>0</v>
      </c>
      <c r="S43" s="162">
        <v>0</v>
      </c>
      <c r="T43" s="163">
        <v>5087707</v>
      </c>
    </row>
    <row r="44" spans="1:20" s="138" customFormat="1" x14ac:dyDescent="0.25">
      <c r="A44" s="130"/>
      <c r="B44" s="110" t="s">
        <v>181</v>
      </c>
      <c r="C44" s="122"/>
      <c r="D44" s="123">
        <f t="shared" ref="D44:T44" si="18">D24+D25+D29+D30+D31+D32</f>
        <v>40177</v>
      </c>
      <c r="E44" s="123">
        <f t="shared" si="18"/>
        <v>105499639</v>
      </c>
      <c r="F44" s="123">
        <f t="shared" si="18"/>
        <v>0</v>
      </c>
      <c r="G44" s="123">
        <f t="shared" si="18"/>
        <v>0</v>
      </c>
      <c r="H44" s="123">
        <f t="shared" si="18"/>
        <v>105499639</v>
      </c>
      <c r="I44" s="134">
        <f t="shared" si="18"/>
        <v>43.399427761571914</v>
      </c>
      <c r="J44" s="123">
        <f t="shared" si="18"/>
        <v>105499639</v>
      </c>
      <c r="K44" s="123">
        <f t="shared" si="18"/>
        <v>0</v>
      </c>
      <c r="L44" s="123">
        <f t="shared" si="18"/>
        <v>105499639</v>
      </c>
      <c r="M44" s="134">
        <f t="shared" si="18"/>
        <v>43.399427761571914</v>
      </c>
      <c r="N44" s="123">
        <f t="shared" si="18"/>
        <v>0</v>
      </c>
      <c r="O44" s="134">
        <f t="shared" si="18"/>
        <v>43.399427761571914</v>
      </c>
      <c r="P44" s="123">
        <f t="shared" si="18"/>
        <v>0</v>
      </c>
      <c r="Q44" s="128">
        <f t="shared" si="18"/>
        <v>0</v>
      </c>
      <c r="R44" s="123">
        <f t="shared" si="18"/>
        <v>0</v>
      </c>
      <c r="S44" s="134">
        <f t="shared" si="18"/>
        <v>0</v>
      </c>
      <c r="T44" s="123">
        <f t="shared" si="18"/>
        <v>102216746</v>
      </c>
    </row>
    <row r="45" spans="1:20" s="138" customFormat="1" ht="42.75" customHeight="1" x14ac:dyDescent="0.25">
      <c r="A45" s="130"/>
      <c r="B45" s="110" t="s">
        <v>182</v>
      </c>
      <c r="C45" s="122"/>
      <c r="D45" s="123">
        <f t="shared" ref="D45:T45" si="19">D44+D22+D20</f>
        <v>40225</v>
      </c>
      <c r="E45" s="123">
        <f t="shared" si="19"/>
        <v>111168403</v>
      </c>
      <c r="F45" s="123">
        <f t="shared" si="19"/>
        <v>0</v>
      </c>
      <c r="G45" s="123">
        <f t="shared" si="19"/>
        <v>0</v>
      </c>
      <c r="H45" s="123">
        <f t="shared" si="19"/>
        <v>111168403</v>
      </c>
      <c r="I45" s="134">
        <f t="shared" si="19"/>
        <v>45.731389425586705</v>
      </c>
      <c r="J45" s="123">
        <f t="shared" si="19"/>
        <v>111168403</v>
      </c>
      <c r="K45" s="123">
        <f t="shared" si="19"/>
        <v>0</v>
      </c>
      <c r="L45" s="123">
        <f t="shared" si="19"/>
        <v>111168403</v>
      </c>
      <c r="M45" s="134">
        <f t="shared" si="19"/>
        <v>45.731389425586705</v>
      </c>
      <c r="N45" s="123">
        <f t="shared" si="19"/>
        <v>0</v>
      </c>
      <c r="O45" s="134">
        <f t="shared" si="19"/>
        <v>45.731389425586705</v>
      </c>
      <c r="P45" s="123">
        <f t="shared" si="19"/>
        <v>0</v>
      </c>
      <c r="Q45" s="128">
        <f t="shared" si="19"/>
        <v>0</v>
      </c>
      <c r="R45" s="123">
        <f t="shared" si="19"/>
        <v>0</v>
      </c>
      <c r="S45" s="134">
        <f t="shared" si="19"/>
        <v>0</v>
      </c>
      <c r="T45" s="123">
        <f t="shared" si="19"/>
        <v>107876048</v>
      </c>
    </row>
    <row r="48" spans="1:20" x14ac:dyDescent="0.25"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</row>
  </sheetData>
  <sheetProtection formatCells="0" formatColumns="0" formatRows="0" insertColumns="0" insertRows="0" insertHyperlinks="0" deleteColumns="0" deleteRows="0" sort="0" autoFilter="0" pivotTables="0"/>
  <mergeCells count="25">
    <mergeCell ref="A1:T1"/>
    <mergeCell ref="A2:T2"/>
    <mergeCell ref="A3:T3"/>
    <mergeCell ref="A4:T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M5"/>
    <mergeCell ref="S6:S7"/>
    <mergeCell ref="N5:N7"/>
    <mergeCell ref="O5:O7"/>
    <mergeCell ref="P5:Q5"/>
    <mergeCell ref="R5:S5"/>
    <mergeCell ref="T5:T7"/>
    <mergeCell ref="J6:L6"/>
    <mergeCell ref="M6:M7"/>
    <mergeCell ref="P6:P7"/>
    <mergeCell ref="Q6:Q7"/>
    <mergeCell ref="R6:R7"/>
  </mergeCells>
  <dataValidations count="3">
    <dataValidation type="whole" operator="lessThanOrEqual" allowBlank="1" showInputMessage="1" showErrorMessage="1" sqref="R9 P9">
      <formula1>C9</formula1>
    </dataValidation>
    <dataValidation type="whole" operator="greaterThan" allowBlank="1" showInputMessage="1" showErrorMessage="1" sqref="D9 D14">
      <formula1>0</formula1>
    </dataValidation>
    <dataValidation type="whole" operator="greaterThanOrEqual" allowBlank="1" showInputMessage="1" showErrorMessage="1" sqref="F9:G9 K9">
      <formula1>0</formula1>
    </dataValidation>
  </dataValidations>
  <pageMargins left="0.98425196850393704" right="0" top="0.35433070866141736" bottom="0" header="0.31496062992125984" footer="0.31496062992125984"/>
  <pageSetup paperSize="9" scale="5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zoomScaleNormal="100" workbookViewId="0">
      <selection activeCell="G14" sqref="G14"/>
    </sheetView>
  </sheetViews>
  <sheetFormatPr defaultRowHeight="15" x14ac:dyDescent="0.25"/>
  <cols>
    <col min="1" max="1" width="2.7109375" customWidth="1"/>
    <col min="2" max="2" width="24.85546875" customWidth="1"/>
    <col min="3" max="3" width="3.85546875" bestFit="1" customWidth="1"/>
    <col min="4" max="4" width="9" bestFit="1" customWidth="1"/>
    <col min="5" max="5" width="8.42578125" bestFit="1" customWidth="1"/>
    <col min="6" max="6" width="9" bestFit="1" customWidth="1"/>
    <col min="7" max="7" width="8.28515625" bestFit="1" customWidth="1"/>
    <col min="9" max="9" width="9" bestFit="1" customWidth="1"/>
    <col min="10" max="11" width="4.140625" bestFit="1" customWidth="1"/>
    <col min="12" max="12" width="4.28515625" bestFit="1" customWidth="1"/>
    <col min="13" max="13" width="22.5703125" bestFit="1" customWidth="1"/>
    <col min="14" max="14" width="9" bestFit="1" customWidth="1"/>
    <col min="15" max="15" width="21.140625" customWidth="1"/>
    <col min="16" max="16" width="3.28515625" bestFit="1" customWidth="1"/>
    <col min="17" max="17" width="8.7109375" bestFit="1" customWidth="1"/>
    <col min="18" max="18" width="8.28515625" bestFit="1" customWidth="1"/>
    <col min="19" max="20" width="8.7109375" bestFit="1" customWidth="1"/>
  </cols>
  <sheetData>
    <row r="1" spans="1:20" x14ac:dyDescent="0.25">
      <c r="A1" s="198" t="s">
        <v>73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200"/>
    </row>
    <row r="2" spans="1:20" x14ac:dyDescent="0.25">
      <c r="A2" s="201" t="s">
        <v>50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3"/>
    </row>
    <row r="3" spans="1:20" x14ac:dyDescent="0.25">
      <c r="A3" s="201" t="s">
        <v>248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3"/>
    </row>
    <row r="4" spans="1:20" x14ac:dyDescent="0.25">
      <c r="A4" s="201" t="s">
        <v>51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3"/>
    </row>
    <row r="5" spans="1:20" x14ac:dyDescent="0.25">
      <c r="A5" s="204"/>
      <c r="B5" s="195" t="s">
        <v>74</v>
      </c>
      <c r="C5" s="195" t="s">
        <v>75</v>
      </c>
      <c r="D5" s="195" t="s">
        <v>76</v>
      </c>
      <c r="E5" s="195" t="s">
        <v>4</v>
      </c>
      <c r="F5" s="195" t="s">
        <v>77</v>
      </c>
      <c r="G5" s="195" t="s">
        <v>78</v>
      </c>
      <c r="H5" s="195" t="s">
        <v>79</v>
      </c>
      <c r="I5" s="197" t="s">
        <v>80</v>
      </c>
      <c r="J5" s="195" t="s">
        <v>52</v>
      </c>
      <c r="K5" s="195"/>
      <c r="L5" s="195"/>
      <c r="M5" s="195"/>
      <c r="N5" s="195" t="s">
        <v>81</v>
      </c>
      <c r="O5" s="197" t="s">
        <v>82</v>
      </c>
      <c r="P5" s="195" t="s">
        <v>14</v>
      </c>
      <c r="Q5" s="195"/>
      <c r="R5" s="195" t="s">
        <v>15</v>
      </c>
      <c r="S5" s="195"/>
      <c r="T5" s="196" t="s">
        <v>83</v>
      </c>
    </row>
    <row r="6" spans="1:20" x14ac:dyDescent="0.25">
      <c r="A6" s="204"/>
      <c r="B6" s="205"/>
      <c r="C6" s="195"/>
      <c r="D6" s="195"/>
      <c r="E6" s="195"/>
      <c r="F6" s="195"/>
      <c r="G6" s="195"/>
      <c r="H6" s="195"/>
      <c r="I6" s="197"/>
      <c r="J6" s="195" t="s">
        <v>84</v>
      </c>
      <c r="K6" s="195"/>
      <c r="L6" s="195"/>
      <c r="M6" s="197" t="s">
        <v>85</v>
      </c>
      <c r="N6" s="195"/>
      <c r="O6" s="197"/>
      <c r="P6" s="195" t="s">
        <v>86</v>
      </c>
      <c r="Q6" s="197" t="s">
        <v>23</v>
      </c>
      <c r="R6" s="195" t="s">
        <v>183</v>
      </c>
      <c r="S6" s="197" t="s">
        <v>156</v>
      </c>
      <c r="T6" s="196"/>
    </row>
    <row r="7" spans="1:20" ht="75" customHeight="1" x14ac:dyDescent="0.25">
      <c r="A7" s="204"/>
      <c r="B7" s="205"/>
      <c r="C7" s="195"/>
      <c r="D7" s="195"/>
      <c r="E7" s="195"/>
      <c r="F7" s="195"/>
      <c r="G7" s="195"/>
      <c r="H7" s="195"/>
      <c r="I7" s="197"/>
      <c r="J7" s="18" t="s">
        <v>88</v>
      </c>
      <c r="K7" s="18" t="s">
        <v>89</v>
      </c>
      <c r="L7" s="18" t="s">
        <v>21</v>
      </c>
      <c r="M7" s="197"/>
      <c r="N7" s="195"/>
      <c r="O7" s="197"/>
      <c r="P7" s="195"/>
      <c r="Q7" s="197"/>
      <c r="R7" s="195"/>
      <c r="S7" s="197"/>
      <c r="T7" s="196"/>
    </row>
    <row r="8" spans="1:20" x14ac:dyDescent="0.25">
      <c r="A8" s="21">
        <v>1</v>
      </c>
      <c r="B8" s="16" t="s">
        <v>184</v>
      </c>
      <c r="C8" s="16"/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3">
        <v>0</v>
      </c>
    </row>
    <row r="9" spans="1:20" ht="34.5" x14ac:dyDescent="0.25">
      <c r="A9" s="21">
        <v>2</v>
      </c>
      <c r="B9" s="16" t="s">
        <v>185</v>
      </c>
      <c r="C9" s="16"/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3">
        <v>0</v>
      </c>
    </row>
    <row r="10" spans="1:20" s="20" customFormat="1" ht="24" thickBot="1" x14ac:dyDescent="0.3">
      <c r="A10" s="31"/>
      <c r="B10" s="32" t="s">
        <v>186</v>
      </c>
      <c r="C10" s="32"/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5">
        <v>0</v>
      </c>
    </row>
  </sheetData>
  <sheetProtection formatCells="0" formatColumns="0" formatRows="0" insertColumns="0" insertRows="0" insertHyperlinks="0" deleteColumns="0" deleteRows="0" sort="0" autoFilter="0" pivotTables="0"/>
  <mergeCells count="25">
    <mergeCell ref="A1:T1"/>
    <mergeCell ref="A2:T2"/>
    <mergeCell ref="A3:T3"/>
    <mergeCell ref="A4:T4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M5"/>
    <mergeCell ref="N5:N7"/>
    <mergeCell ref="P5:Q5"/>
    <mergeCell ref="R5:S5"/>
    <mergeCell ref="T5:T7"/>
    <mergeCell ref="J6:L6"/>
    <mergeCell ref="M6:M7"/>
    <mergeCell ref="P6:P7"/>
    <mergeCell ref="Q6:Q7"/>
    <mergeCell ref="R6:R7"/>
    <mergeCell ref="S6:S7"/>
    <mergeCell ref="O5:O7"/>
  </mergeCells>
  <pageMargins left="0.25" right="0.25" top="0.75" bottom="0.75" header="0.3" footer="0.3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Introductory</vt:lpstr>
      <vt:lpstr>Table I</vt:lpstr>
      <vt:lpstr>Table II</vt:lpstr>
      <vt:lpstr>Table III</vt:lpstr>
      <vt:lpstr>Table IV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Dattani</dc:creator>
  <cp:lastModifiedBy>Preeti Deshwal</cp:lastModifiedBy>
  <cp:lastPrinted>2020-07-20T11:49:16Z</cp:lastPrinted>
  <dcterms:created xsi:type="dcterms:W3CDTF">2019-01-25T19:19:24Z</dcterms:created>
  <dcterms:modified xsi:type="dcterms:W3CDTF">2021-05-11T15:03:01Z</dcterms:modified>
  <cp:contentStatus/>
</cp:coreProperties>
</file>