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CT\MATHUR\Secretarial\Stock Exchanges\2020-21\Q4 Jan-Feb-March\1. Jan\5. Shareholding pattern_21st Jan_Filed\31.12.2020\"/>
    </mc:Choice>
  </mc:AlternateContent>
  <workbookProtection lockStructure="1"/>
  <bookViews>
    <workbookView xWindow="0" yWindow="0" windowWidth="16815" windowHeight="775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4" l="1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H39" i="4" l="1"/>
  <c r="J39" i="4" s="1"/>
  <c r="L39" i="4" s="1"/>
  <c r="H38" i="4"/>
  <c r="J38" i="4" s="1"/>
  <c r="L38" i="4" s="1"/>
  <c r="H36" i="4"/>
  <c r="J36" i="4" s="1"/>
  <c r="L36" i="4" s="1"/>
  <c r="H35" i="4"/>
  <c r="J35" i="4" s="1"/>
  <c r="L35" i="4" s="1"/>
  <c r="H25" i="4"/>
  <c r="J25" i="4" s="1"/>
  <c r="L25" i="4" s="1"/>
  <c r="E24" i="4"/>
  <c r="H24" i="4" s="1"/>
  <c r="J24" i="4" s="1"/>
  <c r="L24" i="4" s="1"/>
  <c r="H13" i="4" l="1"/>
  <c r="J13" i="4" s="1"/>
  <c r="L13" i="4" s="1"/>
  <c r="H11" i="4"/>
  <c r="J11" i="4" s="1"/>
  <c r="L11" i="4" s="1"/>
  <c r="H9" i="4"/>
  <c r="J9" i="4" s="1"/>
  <c r="L9" i="4" s="1"/>
  <c r="I8" i="1" l="1"/>
  <c r="C8" i="1" l="1"/>
  <c r="R36" i="3"/>
  <c r="S25" i="3"/>
  <c r="T16" i="3"/>
  <c r="T15" i="3"/>
  <c r="L16" i="3"/>
  <c r="L15" i="3"/>
  <c r="J16" i="3"/>
  <c r="J15" i="3"/>
  <c r="H16" i="3"/>
  <c r="H15" i="3"/>
  <c r="E16" i="3"/>
  <c r="E15" i="3"/>
  <c r="R11" i="3"/>
  <c r="I24" i="4" l="1"/>
  <c r="M24" i="4"/>
  <c r="O24" i="4"/>
  <c r="E9" i="3" l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E20" i="4" s="1"/>
  <c r="D17" i="4"/>
  <c r="D20" i="4" s="1"/>
  <c r="O42" i="4"/>
  <c r="O41" i="4"/>
  <c r="O40" i="4"/>
  <c r="O39" i="4"/>
  <c r="O38" i="4"/>
  <c r="O37" i="4"/>
  <c r="O36" i="4"/>
  <c r="O35" i="4"/>
  <c r="O34" i="4"/>
  <c r="O33" i="4"/>
  <c r="O32" i="4"/>
  <c r="O30" i="4"/>
  <c r="O29" i="4"/>
  <c r="O28" i="4"/>
  <c r="O27" i="4"/>
  <c r="O26" i="4"/>
  <c r="O25" i="4"/>
  <c r="O21" i="4"/>
  <c r="O22" i="4" s="1"/>
  <c r="O19" i="4"/>
  <c r="O18" i="4"/>
  <c r="O16" i="4"/>
  <c r="O15" i="4"/>
  <c r="O14" i="4"/>
  <c r="O13" i="4"/>
  <c r="O12" i="4"/>
  <c r="O11" i="4"/>
  <c r="O10" i="4"/>
  <c r="N22" i="4"/>
  <c r="N9" i="3"/>
  <c r="D9" i="3"/>
  <c r="O11" i="1"/>
  <c r="M11" i="1"/>
  <c r="O10" i="1"/>
  <c r="M10" i="1"/>
  <c r="O8" i="1"/>
  <c r="M8" i="1"/>
  <c r="N13" i="1"/>
  <c r="O12" i="1"/>
  <c r="M12" i="1"/>
  <c r="N43" i="4"/>
  <c r="O9" i="4"/>
  <c r="M42" i="4"/>
  <c r="M41" i="4"/>
  <c r="M40" i="4"/>
  <c r="M39" i="4"/>
  <c r="M38" i="4"/>
  <c r="M37" i="4"/>
  <c r="M36" i="4"/>
  <c r="M35" i="4"/>
  <c r="M34" i="4"/>
  <c r="M33" i="4"/>
  <c r="M32" i="4"/>
  <c r="M30" i="4"/>
  <c r="M29" i="4"/>
  <c r="M28" i="4"/>
  <c r="M27" i="4"/>
  <c r="M26" i="4"/>
  <c r="M25" i="4"/>
  <c r="M21" i="4"/>
  <c r="M22" i="4" s="1"/>
  <c r="M19" i="4"/>
  <c r="M18" i="4"/>
  <c r="M16" i="4"/>
  <c r="M15" i="4"/>
  <c r="M14" i="4"/>
  <c r="M13" i="4"/>
  <c r="M12" i="4"/>
  <c r="M11" i="4"/>
  <c r="M10" i="4"/>
  <c r="M9" i="4"/>
  <c r="I42" i="4"/>
  <c r="I41" i="4"/>
  <c r="I40" i="4"/>
  <c r="I39" i="4"/>
  <c r="I38" i="4"/>
  <c r="I37" i="4"/>
  <c r="I36" i="4"/>
  <c r="I35" i="4"/>
  <c r="I34" i="4"/>
  <c r="I33" i="4"/>
  <c r="I32" i="4"/>
  <c r="I30" i="4"/>
  <c r="I29" i="4"/>
  <c r="I28" i="4"/>
  <c r="I27" i="4"/>
  <c r="I26" i="4"/>
  <c r="I25" i="4"/>
  <c r="I21" i="4"/>
  <c r="I19" i="4"/>
  <c r="I18" i="4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43" i="4" l="1"/>
  <c r="I17" i="4"/>
  <c r="I20" i="4" s="1"/>
  <c r="O17" i="4"/>
  <c r="M17" i="4"/>
  <c r="M20" i="4" s="1"/>
  <c r="O43" i="4"/>
  <c r="N44" i="4"/>
  <c r="O20" i="4"/>
  <c r="M44" i="4" l="1"/>
  <c r="O44" i="4"/>
  <c r="O9" i="1"/>
  <c r="M9" i="1"/>
  <c r="I22" i="4"/>
  <c r="L43" i="4"/>
  <c r="J43" i="4"/>
  <c r="H43" i="4"/>
  <c r="E43" i="4"/>
  <c r="T43" i="4"/>
  <c r="S43" i="4"/>
  <c r="R43" i="4"/>
  <c r="Q43" i="4"/>
  <c r="P43" i="4"/>
  <c r="K43" i="4"/>
  <c r="G43" i="4"/>
  <c r="F43" i="4"/>
  <c r="I43" i="4" l="1"/>
  <c r="I44" i="4" s="1"/>
  <c r="D43" i="4" l="1"/>
  <c r="R55" i="3" l="1"/>
  <c r="I68" i="3" l="1"/>
  <c r="O62" i="3"/>
  <c r="O61" i="3"/>
  <c r="O60" i="3"/>
  <c r="O59" i="3"/>
  <c r="O58" i="3"/>
  <c r="M62" i="3"/>
  <c r="M61" i="3"/>
  <c r="M60" i="3"/>
  <c r="M59" i="3"/>
  <c r="M58" i="3"/>
  <c r="I60" i="3"/>
  <c r="I58" i="3"/>
  <c r="I62" i="3"/>
  <c r="I61" i="3"/>
  <c r="I59" i="3"/>
  <c r="L22" i="4" l="1"/>
  <c r="J22" i="4"/>
  <c r="H22" i="4"/>
  <c r="J44" i="4" l="1"/>
  <c r="L44" i="4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2" i="3"/>
  <c r="S54" i="3"/>
  <c r="S58" i="3"/>
  <c r="S59" i="3"/>
  <c r="S60" i="3"/>
  <c r="S61" i="3"/>
  <c r="S62" i="3"/>
  <c r="K9" i="1" l="1"/>
  <c r="I9" i="1"/>
  <c r="F9" i="3"/>
  <c r="G9" i="3"/>
  <c r="P49" i="3"/>
  <c r="P53" i="3"/>
  <c r="Q57" i="3"/>
  <c r="P57" i="3"/>
  <c r="Q53" i="3"/>
  <c r="Q49" i="3"/>
  <c r="Q9" i="3"/>
  <c r="P9" i="3"/>
  <c r="K67" i="3"/>
  <c r="K69" i="3" s="1"/>
  <c r="K57" i="3"/>
  <c r="K53" i="3"/>
  <c r="K49" i="3"/>
  <c r="K55" i="3"/>
  <c r="G67" i="3"/>
  <c r="G69" i="3" s="1"/>
  <c r="F67" i="3"/>
  <c r="G57" i="3"/>
  <c r="F57" i="3"/>
  <c r="G53" i="3"/>
  <c r="F53" i="3"/>
  <c r="G49" i="3"/>
  <c r="F49" i="3"/>
  <c r="F55" i="3" s="1"/>
  <c r="G55" i="3" l="1"/>
  <c r="F69" i="3"/>
  <c r="Q55" i="3"/>
  <c r="F70" i="3"/>
  <c r="G70" i="3"/>
  <c r="F8" i="1" s="1"/>
  <c r="K70" i="3"/>
  <c r="J8" i="1" s="1"/>
  <c r="P55" i="3"/>
  <c r="T53" i="3"/>
  <c r="O53" i="3"/>
  <c r="M53" i="3"/>
  <c r="L53" i="3"/>
  <c r="J53" i="3"/>
  <c r="I53" i="3"/>
  <c r="H53" i="3"/>
  <c r="S53" i="3" s="1"/>
  <c r="E53" i="3"/>
  <c r="D53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E8" i="1"/>
  <c r="T22" i="4"/>
  <c r="S22" i="4"/>
  <c r="R22" i="4"/>
  <c r="Q22" i="4"/>
  <c r="P22" i="4"/>
  <c r="K22" i="4"/>
  <c r="H44" i="4"/>
  <c r="G22" i="4"/>
  <c r="F22" i="4"/>
  <c r="E22" i="4"/>
  <c r="E44" i="4" s="1"/>
  <c r="D22" i="4"/>
  <c r="D44" i="4" s="1"/>
  <c r="T57" i="3"/>
  <c r="R57" i="3"/>
  <c r="O57" i="3"/>
  <c r="L57" i="3"/>
  <c r="J57" i="3"/>
  <c r="H57" i="3"/>
  <c r="E57" i="3"/>
  <c r="D57" i="3"/>
  <c r="D69" i="3" s="1"/>
  <c r="E67" i="3"/>
  <c r="E69" i="3" s="1"/>
  <c r="D67" i="3"/>
  <c r="H67" i="3"/>
  <c r="T67" i="3"/>
  <c r="O67" i="3"/>
  <c r="M67" i="3"/>
  <c r="L67" i="3"/>
  <c r="L69" i="3" s="1"/>
  <c r="J67" i="3"/>
  <c r="T49" i="3"/>
  <c r="O49" i="3"/>
  <c r="M49" i="3"/>
  <c r="L49" i="3"/>
  <c r="J49" i="3"/>
  <c r="I49" i="3"/>
  <c r="H49" i="3"/>
  <c r="S49" i="3" s="1"/>
  <c r="E49" i="3"/>
  <c r="D49" i="3"/>
  <c r="T9" i="3"/>
  <c r="R9" i="3"/>
  <c r="O9" i="3"/>
  <c r="M9" i="3"/>
  <c r="M55" i="3" s="1"/>
  <c r="L9" i="3"/>
  <c r="J9" i="3"/>
  <c r="I9" i="3"/>
  <c r="H9" i="3"/>
  <c r="C9" i="1" l="1"/>
  <c r="G9" i="1"/>
  <c r="E55" i="3"/>
  <c r="I55" i="3"/>
  <c r="T69" i="3"/>
  <c r="T55" i="3"/>
  <c r="T70" i="3" s="1"/>
  <c r="U8" i="1" s="1"/>
  <c r="L9" i="1"/>
  <c r="T44" i="4"/>
  <c r="S44" i="4"/>
  <c r="F44" i="4"/>
  <c r="K44" i="4"/>
  <c r="P44" i="4"/>
  <c r="G44" i="4"/>
  <c r="F9" i="1" s="1"/>
  <c r="F13" i="1" s="1"/>
  <c r="Q44" i="4"/>
  <c r="M13" i="1"/>
  <c r="R44" i="4"/>
  <c r="S9" i="1" s="1"/>
  <c r="D55" i="3"/>
  <c r="D70" i="3" s="1"/>
  <c r="O69" i="3"/>
  <c r="S57" i="3"/>
  <c r="S9" i="3"/>
  <c r="J69" i="3"/>
  <c r="O55" i="3"/>
  <c r="P9" i="1"/>
  <c r="M57" i="3"/>
  <c r="M69" i="3" s="1"/>
  <c r="M70" i="3" s="1"/>
  <c r="L8" i="1" s="1"/>
  <c r="H69" i="3"/>
  <c r="H55" i="3"/>
  <c r="S55" i="3" s="1"/>
  <c r="L55" i="3"/>
  <c r="L70" i="3" s="1"/>
  <c r="K8" i="1" s="1"/>
  <c r="J55" i="3"/>
  <c r="H9" i="1"/>
  <c r="I69" i="3"/>
  <c r="C13" i="1" l="1"/>
  <c r="U9" i="1"/>
  <c r="U13" i="1" s="1"/>
  <c r="Q9" i="1"/>
  <c r="R9" i="1"/>
  <c r="E9" i="1"/>
  <c r="E13" i="1" s="1"/>
  <c r="T9" i="1"/>
  <c r="J9" i="1"/>
  <c r="J13" i="1" s="1"/>
  <c r="J70" i="3"/>
  <c r="I13" i="1" s="1"/>
  <c r="I15" i="1" s="1"/>
  <c r="L13" i="1"/>
  <c r="D9" i="1"/>
  <c r="O13" i="1"/>
  <c r="E70" i="3"/>
  <c r="D8" i="1" s="1"/>
  <c r="O70" i="3"/>
  <c r="P8" i="1" s="1"/>
  <c r="P13" i="1" s="1"/>
  <c r="H70" i="3"/>
  <c r="G8" i="1" s="1"/>
  <c r="G13" i="1" s="1"/>
  <c r="G15" i="1" s="1"/>
  <c r="I70" i="3"/>
  <c r="H8" i="1" s="1"/>
  <c r="H13" i="1" s="1"/>
  <c r="K13" i="1"/>
  <c r="K15" i="1" s="1"/>
  <c r="Q70" i="3"/>
  <c r="R8" i="1" s="1"/>
  <c r="R13" i="1" l="1"/>
  <c r="D13" i="1"/>
  <c r="D15" i="1" s="1"/>
  <c r="S67" i="3"/>
  <c r="S68" i="3"/>
  <c r="S69" i="3"/>
  <c r="R70" i="3"/>
  <c r="P70" i="3"/>
  <c r="Q8" i="1" s="1"/>
  <c r="Q13" i="1" s="1"/>
  <c r="S70" i="3" l="1"/>
  <c r="T8" i="1" s="1"/>
  <c r="S8" i="1"/>
  <c r="S13" i="1" s="1"/>
  <c r="T13" i="1" s="1"/>
</calcChain>
</file>

<file path=xl/sharedStrings.xml><?xml version="1.0" encoding="utf-8"?>
<sst xmlns="http://schemas.openxmlformats.org/spreadsheetml/2006/main" count="345" uniqueCount="251">
  <si>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</si>
  <si>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</si>
  <si>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</si>
  <si>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</si>
  <si>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</si>
  <si>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</si>
  <si>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</si>
  <si>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</si>
  <si>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</si>
  <si>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</si>
  <si>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</si>
  <si>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</si>
  <si>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</si>
  <si>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</si>
  <si>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</si>
  <si>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</si>
  <si>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</si>
  <si>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</si>
  <si>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</si>
  <si>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</si>
  <si>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</si>
  <si>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</si>
  <si>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</si>
  <si>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</si>
  <si>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</si>
  <si>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</si>
  <si>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</si>
  <si>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</si>
  <si>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</si>
  <si>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</si>
  <si>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</si>
  <si>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</si>
  <si>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</si>
  <si>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</si>
  <si>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</si>
  <si>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</si>
  <si>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</si>
  <si>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</si>
  <si>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</si>
  <si>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</si>
  <si>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</si>
  <si>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</si>
  <si>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</si>
  <si>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</si>
  <si>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</si>
  <si>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</si>
  <si>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</si>
  <si>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</si>
  <si>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</si>
  <si>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</si>
  <si>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</si>
  <si>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</si>
  <si>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</si>
  <si>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</si>
  <si>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</si>
  <si>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</si>
  <si>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</si>
  <si>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</si>
  <si>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</si>
  <si>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</si>
  <si>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</si>
  <si>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</si>
  <si>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</si>
  <si>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</si>
  <si>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</si>
  <si>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</si>
  <si>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</si>
  <si>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</si>
  <si>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</si>
  <si>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</si>
  <si>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</si>
  <si>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</si>
  <si>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</si>
  <si>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</si>
  <si>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</si>
  <si>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</si>
  <si>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</si>
  <si>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</si>
  <si>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</si>
  <si>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</si>
  <si>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</si>
  <si>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</si>
  <si>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</si>
  <si>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</si>
  <si>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</si>
  <si>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</si>
  <si>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</si>
  <si>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</si>
  <si>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</si>
  <si>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</si>
  <si>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</si>
  <si>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</si>
  <si>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</si>
  <si>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</si>
  <si>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</si>
  <si>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</si>
  <si>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</si>
  <si>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</si>
  <si>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</si>
  <si>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</si>
  <si>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</si>
  <si>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</si>
  <si>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</si>
  <si>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</si>
  <si>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</si>
  <si>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</si>
  <si>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</si>
  <si>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</si>
  <si>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</si>
  <si>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</si>
  <si>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</si>
  <si>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</si>
  <si>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</si>
  <si>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</si>
  <si>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</si>
  <si>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</si>
  <si>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</si>
  <si>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</si>
  <si>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</si>
  <si>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</si>
  <si>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</si>
  <si>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</si>
  <si>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</si>
  <si>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</si>
  <si>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</si>
  <si>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</si>
  <si>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</si>
  <si>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</si>
  <si>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</si>
  <si>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</si>
  <si>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</si>
  <si>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</si>
  <si>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</si>
  <si>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</si>
  <si>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</si>
  <si>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</si>
  <si>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</si>
  <si>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</si>
  <si>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</si>
  <si>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</si>
  <si>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</si>
  <si>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</si>
  <si>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</si>
  <si>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</si>
  <si>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</si>
  <si>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</si>
  <si>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</si>
  <si>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</si>
  <si>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</si>
  <si>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</si>
  <si>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</si>
  <si>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</si>
  <si>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</si>
  <si>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</si>
  <si>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</si>
  <si>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</si>
  <si>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</si>
  <si>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</si>
  <si>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</si>
  <si>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</si>
  <si>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</si>
  <si>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</si>
  <si>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</si>
  <si>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</si>
  <si>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</si>
  <si>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</si>
  <si>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</si>
  <si>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</si>
  <si>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</si>
  <si>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</si>
  <si>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</si>
  <si>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</si>
  <si>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</si>
  <si>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</si>
  <si>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</si>
  <si>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</si>
  <si>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</si>
  <si>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</si>
  <si>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</si>
  <si>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</si>
  <si>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</si>
  <si>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</si>
  <si>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</si>
  <si>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</si>
  <si>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</si>
  <si>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</si>
  <si>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</si>
  <si>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</si>
  <si>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</si>
  <si>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</si>
  <si>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</si>
  <si>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AADPS5808H</t>
  </si>
  <si>
    <t>AAEPS1165L</t>
  </si>
  <si>
    <t>0me of Listed Entitiy: Asahi India Glass Ltd.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</si>
  <si>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</si>
  <si>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</si>
  <si>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</si>
  <si>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</si>
  <si>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</si>
  <si>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</si>
  <si>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</si>
  <si>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</si>
  <si>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</si>
  <si>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</si>
  <si>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</si>
  <si>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</si>
  <si>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</si>
  <si>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</si>
  <si>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</si>
  <si>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</si>
  <si>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</si>
  <si>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</si>
  <si>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</si>
  <si>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</si>
  <si>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</si>
  <si>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</si>
  <si>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</si>
  <si>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</si>
  <si>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</si>
  <si>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</si>
  <si>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</si>
  <si>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</si>
  <si>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</si>
  <si>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</si>
  <si>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</si>
  <si>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</si>
  <si>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</si>
  <si>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</si>
  <si>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</si>
  <si>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</si>
  <si>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</si>
  <si>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</si>
  <si>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</si>
  <si>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</si>
  <si>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</si>
  <si>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</si>
  <si>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</si>
  <si>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</si>
  <si>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</si>
  <si>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</si>
  <si>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</si>
  <si>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</si>
  <si>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</si>
  <si>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Shareholding Pattern for the QE 30th June, 2020 under Regulation 31 of SEBI (Listing Obligations and Disclosure Requirements) Regulations, 2015</t>
  </si>
  <si>
    <t>ABRPS1437M</t>
  </si>
  <si>
    <t>ABFPG9761Q</t>
  </si>
  <si>
    <t>AABPL4508K</t>
  </si>
  <si>
    <t>Krishna Chamanlal Tiku</t>
  </si>
  <si>
    <t>AAAHS6363N</t>
  </si>
  <si>
    <t>Quarter Ended: 31.12.2020</t>
  </si>
  <si>
    <t>Financial Institutions /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</si>
</sst>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8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8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164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164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hidden="1"/>
    </xf>
    <xf numFmtId="169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7" fontId="29" fillId="0" borderId="1" xfId="1" quotePrefix="1" applyNumberFormat="1" applyFont="1" applyFill="1" applyBorder="1" applyAlignment="1" applyProtection="1">
      <alignment horizontal="right"/>
      <protection hidden="1"/>
    </xf>
    <xf numFmtId="164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164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164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164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164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6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5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6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6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6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6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164" fontId="30" fillId="0" borderId="1" xfId="1" applyFont="1" applyFill="1" applyBorder="1"/>
    <xf numFmtId="164" fontId="30" fillId="0" borderId="1" xfId="1" applyFont="1" applyFill="1" applyBorder="1" applyAlignment="1">
      <alignment horizontal="right"/>
    </xf>
    <xf numFmtId="164" fontId="31" fillId="0" borderId="1" xfId="1" applyFont="1" applyFill="1" applyBorder="1" applyAlignment="1">
      <alignment horizontal="right"/>
    </xf>
    <xf numFmtId="164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164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164" fontId="30" fillId="0" borderId="1" xfId="1" applyFont="1" applyFill="1" applyBorder="1" applyAlignment="1" applyProtection="1">
      <alignment horizontal="right"/>
      <protection hidden="1"/>
    </xf>
    <xf numFmtId="164" fontId="31" fillId="0" borderId="1" xfId="1" applyFont="1" applyFill="1" applyBorder="1" applyAlignment="1">
      <alignment horizontal="right" vertical="top"/>
    </xf>
    <xf numFmtId="164" fontId="30" fillId="0" borderId="1" xfId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wrapText="1"/>
    </xf>
    <xf numFmtId="0" fontId="31" fillId="0" borderId="1" xfId="0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/>
    <xf numFmtId="164" fontId="28" fillId="0" borderId="1" xfId="0" applyNumberFormat="1" applyFont="1" applyFill="1" applyBorder="1" applyAlignment="1" applyProtection="1">
      <alignment horizontal="right"/>
      <protection hidden="1"/>
    </xf>
    <xf numFmtId="1" fontId="31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Alignment="1">
      <alignment horizontal="right" vertical="top" wrapText="1"/>
    </xf>
    <xf numFmtId="166" fontId="30" fillId="0" borderId="1" xfId="0" applyNumberFormat="1" applyFont="1" applyFill="1" applyBorder="1" applyAlignment="1">
      <alignment horizontal="right" vertical="top" wrapText="1"/>
    </xf>
    <xf numFmtId="164" fontId="30" fillId="0" borderId="1" xfId="1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167" fontId="24" fillId="0" borderId="1" xfId="1" applyNumberFormat="1" applyFont="1" applyFill="1" applyBorder="1" applyAlignment="1">
      <alignment horizontal="center" vertical="center"/>
    </xf>
    <xf numFmtId="168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top" wrapText="1"/>
    </xf>
    <xf numFmtId="164" fontId="31" fillId="0" borderId="1" xfId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8" fontId="31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3" fontId="31" fillId="0" borderId="1" xfId="0" applyNumberFormat="1" applyFont="1" applyFill="1" applyBorder="1" applyAlignment="1">
      <alignment horizontal="right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59530</xdr:rowOff>
    </xdr:from>
    <xdr:to>
      <xdr:col>0</xdr:col>
      <xdr:colOff>0</xdr:colOff>
      <xdr:row>33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zoomScaleSheetLayoutView="100" workbookViewId="0">
      <selection activeCell="C21" sqref="C21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65" t="s">
        <v>243</v>
      </c>
      <c r="B1" s="165"/>
      <c r="C1" s="165"/>
      <c r="D1" s="165"/>
      <c r="E1" s="165"/>
    </row>
    <row r="2" spans="1:6" x14ac:dyDescent="0.25">
      <c r="A2" s="1">
        <v>1</v>
      </c>
      <c r="B2" s="164" t="s">
        <v>35</v>
      </c>
      <c r="C2" s="164"/>
      <c r="D2" s="164"/>
      <c r="E2" s="164"/>
    </row>
    <row r="3" spans="1:6" x14ac:dyDescent="0.25">
      <c r="A3" s="1">
        <v>2</v>
      </c>
      <c r="B3" s="164" t="s">
        <v>36</v>
      </c>
      <c r="C3" s="164"/>
      <c r="D3" s="164"/>
      <c r="E3" s="164"/>
    </row>
    <row r="4" spans="1:6" x14ac:dyDescent="0.25">
      <c r="A4" s="1">
        <v>3</v>
      </c>
      <c r="B4" s="164" t="s">
        <v>37</v>
      </c>
      <c r="C4" s="164"/>
      <c r="D4" s="164"/>
      <c r="E4" s="164"/>
    </row>
    <row r="5" spans="1:6" x14ac:dyDescent="0.25">
      <c r="A5" s="1"/>
      <c r="B5" s="164" t="s">
        <v>249</v>
      </c>
      <c r="C5" s="164"/>
      <c r="D5" s="164"/>
      <c r="E5" s="164"/>
    </row>
    <row r="6" spans="1:6" ht="15.75" thickBot="1" x14ac:dyDescent="0.3">
      <c r="A6" s="1">
        <v>4</v>
      </c>
      <c r="B6" s="164" t="s">
        <v>38</v>
      </c>
      <c r="C6" s="164"/>
      <c r="D6" s="164"/>
      <c r="E6" s="164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242</v>
      </c>
      <c r="D15" s="36" t="s">
        <v>42</v>
      </c>
      <c r="E15" s="42"/>
      <c r="F15" s="43"/>
    </row>
    <row r="16" spans="1:6" x14ac:dyDescent="0.25">
      <c r="B16" s="39"/>
      <c r="C16" s="39"/>
      <c r="D16" s="39"/>
      <c r="E16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A5" sqref="A5:A7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4.85546875" style="12" bestFit="1" customWidth="1"/>
    <col min="11" max="11" width="12.5703125" style="12" bestFit="1" customWidth="1"/>
    <col min="12" max="12" width="7.7109375" style="12" bestFit="1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2" s="13" customFormat="1" x14ac:dyDescent="0.25">
      <c r="A2" s="168" t="s">
        <v>50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26"/>
      <c r="U2" s="26"/>
    </row>
    <row r="3" spans="1:22" s="13" customFormat="1" x14ac:dyDescent="0.25">
      <c r="A3" s="168" t="s">
        <v>249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26"/>
      <c r="U3" s="26"/>
    </row>
    <row r="4" spans="1:22" s="14" customFormat="1" x14ac:dyDescent="0.25">
      <c r="A4" s="168" t="s">
        <v>51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27"/>
      <c r="U4" s="27"/>
    </row>
    <row r="5" spans="1:22" s="17" customFormat="1" ht="11.25" x14ac:dyDescent="0.2">
      <c r="A5" s="167" t="s">
        <v>1</v>
      </c>
      <c r="B5" s="167" t="s">
        <v>2</v>
      </c>
      <c r="C5" s="167" t="s">
        <v>3</v>
      </c>
      <c r="D5" s="167" t="s">
        <v>4</v>
      </c>
      <c r="E5" s="167" t="s">
        <v>5</v>
      </c>
      <c r="F5" s="167" t="s">
        <v>6</v>
      </c>
      <c r="G5" s="167" t="s">
        <v>7</v>
      </c>
      <c r="H5" s="167" t="s">
        <v>8</v>
      </c>
      <c r="I5" s="169" t="s">
        <v>9</v>
      </c>
      <c r="J5" s="169"/>
      <c r="K5" s="169"/>
      <c r="L5" s="169"/>
      <c r="M5" s="167" t="s">
        <v>10</v>
      </c>
      <c r="N5" s="167" t="s">
        <v>11</v>
      </c>
      <c r="O5" s="167" t="s">
        <v>12</v>
      </c>
      <c r="P5" s="167" t="s">
        <v>13</v>
      </c>
      <c r="Q5" s="167" t="s">
        <v>14</v>
      </c>
      <c r="R5" s="167"/>
      <c r="S5" s="167" t="s">
        <v>15</v>
      </c>
      <c r="T5" s="167"/>
      <c r="U5" s="167" t="s">
        <v>16</v>
      </c>
    </row>
    <row r="6" spans="1:22" s="17" customFormat="1" ht="21" customHeight="1" x14ac:dyDescent="0.2">
      <c r="A6" s="167"/>
      <c r="B6" s="167"/>
      <c r="C6" s="167"/>
      <c r="D6" s="167"/>
      <c r="E6" s="167"/>
      <c r="F6" s="167"/>
      <c r="G6" s="167"/>
      <c r="H6" s="167"/>
      <c r="I6" s="167" t="s">
        <v>17</v>
      </c>
      <c r="J6" s="167"/>
      <c r="K6" s="167"/>
      <c r="L6" s="167" t="s">
        <v>18</v>
      </c>
      <c r="M6" s="167"/>
      <c r="N6" s="167"/>
      <c r="O6" s="167"/>
      <c r="P6" s="167"/>
      <c r="Q6" s="167"/>
      <c r="R6" s="167"/>
      <c r="S6" s="167"/>
      <c r="T6" s="167"/>
      <c r="U6" s="167"/>
    </row>
    <row r="7" spans="1:22" s="17" customFormat="1" ht="58.5" customHeight="1" x14ac:dyDescent="0.2">
      <c r="A7" s="167"/>
      <c r="B7" s="167"/>
      <c r="C7" s="167"/>
      <c r="D7" s="167"/>
      <c r="E7" s="167"/>
      <c r="F7" s="167"/>
      <c r="G7" s="167"/>
      <c r="H7" s="167"/>
      <c r="I7" s="51" t="s">
        <v>19</v>
      </c>
      <c r="J7" s="51" t="s">
        <v>20</v>
      </c>
      <c r="K7" s="51" t="s">
        <v>21</v>
      </c>
      <c r="L7" s="167"/>
      <c r="M7" s="167"/>
      <c r="N7" s="167"/>
      <c r="O7" s="167"/>
      <c r="P7" s="167"/>
      <c r="Q7" s="51" t="s">
        <v>22</v>
      </c>
      <c r="R7" s="51" t="s">
        <v>23</v>
      </c>
      <c r="S7" s="51" t="s">
        <v>22</v>
      </c>
      <c r="T7" s="51" t="s">
        <v>23</v>
      </c>
      <c r="U7" s="167"/>
    </row>
    <row r="8" spans="1:22" x14ac:dyDescent="0.25">
      <c r="A8" s="45" t="s">
        <v>24</v>
      </c>
      <c r="B8" s="46" t="s">
        <v>25</v>
      </c>
      <c r="C8" s="10">
        <f>'Table II'!D70</f>
        <v>46</v>
      </c>
      <c r="D8" s="10">
        <f>'Table II'!E70</f>
        <v>131921528</v>
      </c>
      <c r="E8" s="10">
        <f>'Table II'!F70</f>
        <v>0</v>
      </c>
      <c r="F8" s="10">
        <f>'Table II'!G70</f>
        <v>0</v>
      </c>
      <c r="G8" s="54">
        <f>'Table II'!H70</f>
        <v>131921528</v>
      </c>
      <c r="H8" s="55">
        <f>'Table II'!I70</f>
        <v>54.272033956560705</v>
      </c>
      <c r="I8" s="54">
        <f>'Table II'!J70</f>
        <v>131921528</v>
      </c>
      <c r="J8" s="54">
        <f>'Table II'!K70</f>
        <v>0</v>
      </c>
      <c r="K8" s="54">
        <f>'Table II'!L70</f>
        <v>131921528</v>
      </c>
      <c r="L8" s="55">
        <f>'Table II'!M70</f>
        <v>54.276138173612793</v>
      </c>
      <c r="M8" s="54">
        <f>'Table II'!N70</f>
        <v>0</v>
      </c>
      <c r="N8" s="54" t="s">
        <v>26</v>
      </c>
      <c r="O8" s="54">
        <f>'Table II'!N70</f>
        <v>0</v>
      </c>
      <c r="P8" s="55">
        <f>'Table II'!O70</f>
        <v>54.276138173612793</v>
      </c>
      <c r="Q8" s="54">
        <f>'Table II'!P70</f>
        <v>0</v>
      </c>
      <c r="R8" s="54">
        <f>'Table II'!Q70</f>
        <v>0</v>
      </c>
      <c r="S8" s="44">
        <f>'Table II'!R70</f>
        <v>14074008</v>
      </c>
      <c r="T8" s="55">
        <f>'Table II'!S70</f>
        <v>10.668469516211182</v>
      </c>
      <c r="U8" s="54">
        <f>'Table II'!T70</f>
        <v>131921154</v>
      </c>
      <c r="V8" s="29"/>
    </row>
    <row r="9" spans="1:22" x14ac:dyDescent="0.25">
      <c r="A9" s="45" t="s">
        <v>27</v>
      </c>
      <c r="B9" s="46" t="s">
        <v>28</v>
      </c>
      <c r="C9" s="47">
        <f>'Table III'!D44</f>
        <v>49683</v>
      </c>
      <c r="D9" s="10">
        <f>'Table III'!E44</f>
        <v>111168403</v>
      </c>
      <c r="E9" s="10">
        <f>'Table III'!F44</f>
        <v>0</v>
      </c>
      <c r="F9" s="10">
        <f>'Table III'!G44</f>
        <v>0</v>
      </c>
      <c r="G9" s="54">
        <f>'Table III'!H44</f>
        <v>111168403</v>
      </c>
      <c r="H9" s="55">
        <f>'Table III'!I44</f>
        <v>45.731389425586698</v>
      </c>
      <c r="I9" s="54">
        <f>'Table III'!J44</f>
        <v>111168403</v>
      </c>
      <c r="J9" s="54">
        <f>'Table III'!K44</f>
        <v>0</v>
      </c>
      <c r="K9" s="54">
        <f>'Table III'!L44</f>
        <v>111168403</v>
      </c>
      <c r="L9" s="55">
        <f>'Table III'!M44</f>
        <v>45.731389425586698</v>
      </c>
      <c r="M9" s="54">
        <f>'Table III'!N44</f>
        <v>0</v>
      </c>
      <c r="N9" s="54" t="s">
        <v>26</v>
      </c>
      <c r="O9" s="54">
        <f>'Table III'!N44</f>
        <v>0</v>
      </c>
      <c r="P9" s="55">
        <f>'Table III'!O44</f>
        <v>45.731389425586698</v>
      </c>
      <c r="Q9" s="54">
        <f>'Table III'!P44</f>
        <v>0</v>
      </c>
      <c r="R9" s="54">
        <f>'Table III'!Q44</f>
        <v>0</v>
      </c>
      <c r="S9" s="54">
        <f>'Table III'!R44</f>
        <v>0</v>
      </c>
      <c r="T9" s="55">
        <f>'Table III'!S44</f>
        <v>0</v>
      </c>
      <c r="U9" s="54">
        <f>'Table III'!T44</f>
        <v>106946590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49729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14074008</v>
      </c>
      <c r="T13" s="57">
        <f>S13/243089931*100</f>
        <v>5.7896301760026416</v>
      </c>
      <c r="U13" s="56">
        <f t="shared" si="0"/>
        <v>238867744</v>
      </c>
    </row>
    <row r="14" spans="1:22" x14ac:dyDescent="0.25">
      <c r="D14" s="29"/>
      <c r="K14" s="29"/>
      <c r="U14" s="29"/>
    </row>
    <row r="15" spans="1:22" x14ac:dyDescent="0.25">
      <c r="D15" s="153">
        <f>243089931-D13</f>
        <v>0</v>
      </c>
      <c r="E15" s="29"/>
      <c r="G15" s="153">
        <f>243089931-G13</f>
        <v>0</v>
      </c>
      <c r="I15" s="153">
        <f>243089931-I13</f>
        <v>0</v>
      </c>
      <c r="K15" s="153">
        <f>243089931-K13</f>
        <v>0</v>
      </c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90" zoomScaleNormal="90" workbookViewId="0">
      <pane xSplit="2" ySplit="7" topLeftCell="C63" activePane="bottomRight" state="frozen"/>
      <selection activeCell="F1" sqref="F1"/>
      <selection pane="topRight" activeCell="F1" sqref="F1"/>
      <selection pane="bottomLeft" activeCell="F1" sqref="F1"/>
      <selection pane="bottomRight" activeCell="A73" sqref="A73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47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48" customFormat="1" ht="15" customHeight="1" x14ac:dyDescent="0.25">
      <c r="A1" s="174" t="s">
        <v>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23" s="13" customFormat="1" x14ac:dyDescent="0.25">
      <c r="A2" s="173" t="s">
        <v>193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3" s="13" customFormat="1" x14ac:dyDescent="0.25">
      <c r="A3" s="173" t="s">
        <v>249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3" s="14" customFormat="1" x14ac:dyDescent="0.25">
      <c r="A4" s="173" t="s">
        <v>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3" s="149" customFormat="1" ht="57.75" customHeight="1" x14ac:dyDescent="0.2">
      <c r="A5" s="171"/>
      <c r="B5" s="171" t="s">
        <v>194</v>
      </c>
      <c r="C5" s="172" t="s">
        <v>75</v>
      </c>
      <c r="D5" s="172" t="s">
        <v>76</v>
      </c>
      <c r="E5" s="172" t="s">
        <v>4</v>
      </c>
      <c r="F5" s="172" t="s">
        <v>77</v>
      </c>
      <c r="G5" s="172" t="s">
        <v>78</v>
      </c>
      <c r="H5" s="172" t="s">
        <v>79</v>
      </c>
      <c r="I5" s="175" t="s">
        <v>80</v>
      </c>
      <c r="J5" s="172" t="s">
        <v>52</v>
      </c>
      <c r="K5" s="172"/>
      <c r="L5" s="172"/>
      <c r="M5" s="172"/>
      <c r="N5" s="172" t="s">
        <v>81</v>
      </c>
      <c r="O5" s="170" t="s">
        <v>82</v>
      </c>
      <c r="P5" s="172" t="s">
        <v>14</v>
      </c>
      <c r="Q5" s="172"/>
      <c r="R5" s="172" t="s">
        <v>15</v>
      </c>
      <c r="S5" s="172"/>
      <c r="T5" s="172" t="s">
        <v>83</v>
      </c>
      <c r="U5" s="19"/>
      <c r="V5" s="19"/>
      <c r="W5" s="19"/>
    </row>
    <row r="6" spans="1:23" s="149" customFormat="1" ht="15" customHeight="1" x14ac:dyDescent="0.2">
      <c r="A6" s="171"/>
      <c r="B6" s="171"/>
      <c r="C6" s="172"/>
      <c r="D6" s="172"/>
      <c r="E6" s="172"/>
      <c r="F6" s="172"/>
      <c r="G6" s="172"/>
      <c r="H6" s="172"/>
      <c r="I6" s="175"/>
      <c r="J6" s="172" t="s">
        <v>84</v>
      </c>
      <c r="K6" s="172"/>
      <c r="L6" s="172"/>
      <c r="M6" s="175" t="s">
        <v>85</v>
      </c>
      <c r="N6" s="172"/>
      <c r="O6" s="170"/>
      <c r="P6" s="172" t="s">
        <v>86</v>
      </c>
      <c r="Q6" s="170" t="s">
        <v>23</v>
      </c>
      <c r="R6" s="172" t="s">
        <v>22</v>
      </c>
      <c r="S6" s="170" t="s">
        <v>87</v>
      </c>
      <c r="T6" s="172"/>
      <c r="U6" s="19"/>
      <c r="V6" s="19"/>
      <c r="W6" s="19"/>
    </row>
    <row r="7" spans="1:23" s="149" customFormat="1" ht="62.25" customHeight="1" x14ac:dyDescent="0.2">
      <c r="A7" s="171"/>
      <c r="B7" s="171"/>
      <c r="C7" s="172"/>
      <c r="D7" s="172"/>
      <c r="E7" s="172"/>
      <c r="F7" s="172"/>
      <c r="G7" s="172"/>
      <c r="H7" s="172"/>
      <c r="I7" s="175"/>
      <c r="J7" s="63" t="s">
        <v>88</v>
      </c>
      <c r="K7" s="63" t="s">
        <v>89</v>
      </c>
      <c r="L7" s="63" t="s">
        <v>21</v>
      </c>
      <c r="M7" s="175"/>
      <c r="N7" s="172"/>
      <c r="O7" s="170"/>
      <c r="P7" s="172"/>
      <c r="Q7" s="170"/>
      <c r="R7" s="172"/>
      <c r="S7" s="170"/>
      <c r="T7" s="172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39968929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39968929</v>
      </c>
      <c r="I9" s="75">
        <f t="shared" si="0"/>
        <v>16.44203395656071</v>
      </c>
      <c r="J9" s="73">
        <f t="shared" si="0"/>
        <v>39968929</v>
      </c>
      <c r="K9" s="76" t="s">
        <v>208</v>
      </c>
      <c r="L9" s="73">
        <f t="shared" ref="L9:R9" si="1">SUM(L10:L45)</f>
        <v>39968929</v>
      </c>
      <c r="M9" s="75">
        <f t="shared" si="1"/>
        <v>16.44203395656071</v>
      </c>
      <c r="N9" s="77">
        <f t="shared" si="1"/>
        <v>0</v>
      </c>
      <c r="O9" s="77">
        <f t="shared" si="1"/>
        <v>16.44203395656071</v>
      </c>
      <c r="P9" s="73">
        <f t="shared" si="1"/>
        <v>0</v>
      </c>
      <c r="Q9" s="73">
        <f t="shared" si="1"/>
        <v>0</v>
      </c>
      <c r="R9" s="78">
        <f t="shared" si="1"/>
        <v>14074008</v>
      </c>
      <c r="S9" s="79">
        <f>R9/H9%</f>
        <v>35.212372090330469</v>
      </c>
      <c r="T9" s="73">
        <f>SUM(T10:T45)</f>
        <v>39968555</v>
      </c>
    </row>
    <row r="10" spans="1:23" x14ac:dyDescent="0.25">
      <c r="A10" s="80">
        <v>1</v>
      </c>
      <c r="B10" s="81" t="s">
        <v>210</v>
      </c>
      <c r="C10" s="143" t="s">
        <v>93</v>
      </c>
      <c r="D10" s="82"/>
      <c r="E10" s="34">
        <v>15789241</v>
      </c>
      <c r="F10" s="83">
        <v>0</v>
      </c>
      <c r="G10" s="34">
        <v>0</v>
      </c>
      <c r="H10" s="34">
        <v>15789241</v>
      </c>
      <c r="I10" s="84">
        <f>H10/243089931*100</f>
        <v>6.4952262461253492</v>
      </c>
      <c r="J10" s="34">
        <v>15789241</v>
      </c>
      <c r="K10" s="34">
        <v>0</v>
      </c>
      <c r="L10" s="34">
        <v>15789241</v>
      </c>
      <c r="M10" s="84">
        <f>L10/243089931*100</f>
        <v>6.4952262461253492</v>
      </c>
      <c r="N10" s="85">
        <v>0</v>
      </c>
      <c r="O10" s="86">
        <f>L10/243089931*100</f>
        <v>6.4952262461253492</v>
      </c>
      <c r="P10" s="34">
        <v>0</v>
      </c>
      <c r="Q10" s="34">
        <v>0</v>
      </c>
      <c r="R10" s="87">
        <v>8400000</v>
      </c>
      <c r="S10" s="158">
        <f t="shared" ref="S10:S70" si="2">R10/H10%</f>
        <v>53.200784002220246</v>
      </c>
      <c r="T10" s="58">
        <v>15789241</v>
      </c>
    </row>
    <row r="11" spans="1:23" x14ac:dyDescent="0.25">
      <c r="A11" s="80">
        <v>2</v>
      </c>
      <c r="B11" s="81" t="s">
        <v>211</v>
      </c>
      <c r="C11" s="144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f>1623408+4000000</f>
        <v>5623408</v>
      </c>
      <c r="S11" s="158">
        <f t="shared" si="2"/>
        <v>40.796870556416458</v>
      </c>
      <c r="T11" s="34">
        <v>13783920</v>
      </c>
    </row>
    <row r="12" spans="1:23" x14ac:dyDescent="0.25">
      <c r="A12" s="80">
        <v>3</v>
      </c>
      <c r="B12" s="81" t="s">
        <v>212</v>
      </c>
      <c r="C12" s="144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158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213</v>
      </c>
      <c r="C13" s="145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158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5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158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214</v>
      </c>
      <c r="C15" s="144" t="s">
        <v>101</v>
      </c>
      <c r="D15" s="82"/>
      <c r="E15" s="34">
        <f>717086+500</f>
        <v>717586</v>
      </c>
      <c r="F15" s="83">
        <v>0</v>
      </c>
      <c r="G15" s="34">
        <v>0</v>
      </c>
      <c r="H15" s="34">
        <f>717086+500</f>
        <v>717586</v>
      </c>
      <c r="I15" s="84">
        <f t="shared" si="3"/>
        <v>0.29519363350347899</v>
      </c>
      <c r="J15" s="34">
        <f>717086+500</f>
        <v>717586</v>
      </c>
      <c r="K15" s="34">
        <v>0</v>
      </c>
      <c r="L15" s="34">
        <f>717086+500</f>
        <v>717586</v>
      </c>
      <c r="M15" s="84">
        <f t="shared" si="4"/>
        <v>0.29519363350347899</v>
      </c>
      <c r="N15" s="35">
        <v>0</v>
      </c>
      <c r="O15" s="86">
        <f t="shared" si="5"/>
        <v>0.29519363350347899</v>
      </c>
      <c r="P15" s="34">
        <v>0</v>
      </c>
      <c r="Q15" s="34">
        <v>0</v>
      </c>
      <c r="R15" s="87">
        <v>0</v>
      </c>
      <c r="S15" s="158">
        <f t="shared" si="2"/>
        <v>0</v>
      </c>
      <c r="T15" s="34">
        <f>717086+500</f>
        <v>717586</v>
      </c>
    </row>
    <row r="16" spans="1:23" x14ac:dyDescent="0.25">
      <c r="A16" s="80">
        <v>7</v>
      </c>
      <c r="B16" s="81" t="s">
        <v>215</v>
      </c>
      <c r="C16" s="144" t="s">
        <v>104</v>
      </c>
      <c r="D16" s="82"/>
      <c r="E16" s="34">
        <f>641086+1000</f>
        <v>642086</v>
      </c>
      <c r="F16" s="83">
        <v>0</v>
      </c>
      <c r="G16" s="34">
        <v>0</v>
      </c>
      <c r="H16" s="34">
        <f>641086+1000</f>
        <v>642086</v>
      </c>
      <c r="I16" s="84">
        <f t="shared" si="3"/>
        <v>0.26413516897168399</v>
      </c>
      <c r="J16" s="34">
        <f>641086+1000</f>
        <v>642086</v>
      </c>
      <c r="K16" s="34">
        <v>0</v>
      </c>
      <c r="L16" s="34">
        <f>641086+1000</f>
        <v>642086</v>
      </c>
      <c r="M16" s="84">
        <f t="shared" si="4"/>
        <v>0.26413516897168399</v>
      </c>
      <c r="N16" s="35">
        <v>0</v>
      </c>
      <c r="O16" s="86">
        <f t="shared" si="5"/>
        <v>0.26413516897168399</v>
      </c>
      <c r="P16" s="34">
        <v>0</v>
      </c>
      <c r="Q16" s="34">
        <v>0</v>
      </c>
      <c r="R16" s="87">
        <v>0</v>
      </c>
      <c r="S16" s="158">
        <f t="shared" si="2"/>
        <v>0</v>
      </c>
      <c r="T16" s="34">
        <f>641086+1000</f>
        <v>642086</v>
      </c>
    </row>
    <row r="17" spans="1:20" x14ac:dyDescent="0.25">
      <c r="A17" s="80">
        <v>8</v>
      </c>
      <c r="B17" s="81" t="s">
        <v>216</v>
      </c>
      <c r="C17" s="144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158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44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158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217</v>
      </c>
      <c r="C19" s="144" t="s">
        <v>248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158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218</v>
      </c>
      <c r="C20" s="144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158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219</v>
      </c>
      <c r="C21" s="144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158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220</v>
      </c>
      <c r="C22" s="144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158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221</v>
      </c>
      <c r="C23" s="144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158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222</v>
      </c>
      <c r="C24" s="144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158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223</v>
      </c>
      <c r="C25" s="144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158">
        <f t="shared" si="2"/>
        <v>7.4390001983733383</v>
      </c>
      <c r="T25" s="34">
        <v>201640</v>
      </c>
    </row>
    <row r="26" spans="1:20" x14ac:dyDescent="0.25">
      <c r="A26" s="80">
        <v>17</v>
      </c>
      <c r="B26" s="81" t="s">
        <v>247</v>
      </c>
      <c r="C26" s="144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158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224</v>
      </c>
      <c r="C27" s="144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158">
        <v>0</v>
      </c>
      <c r="T27" s="34">
        <v>126150</v>
      </c>
    </row>
    <row r="28" spans="1:20" x14ac:dyDescent="0.25">
      <c r="A28" s="80">
        <v>19</v>
      </c>
      <c r="B28" s="81" t="s">
        <v>225</v>
      </c>
      <c r="C28" s="144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158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226</v>
      </c>
      <c r="C29" s="144" t="s">
        <v>113</v>
      </c>
      <c r="D29" s="82"/>
      <c r="E29" s="34">
        <v>97600</v>
      </c>
      <c r="F29" s="83">
        <v>0</v>
      </c>
      <c r="G29" s="34">
        <v>0</v>
      </c>
      <c r="H29" s="34">
        <v>97600</v>
      </c>
      <c r="I29" s="84">
        <f t="shared" si="3"/>
        <v>4.0149750176201253E-2</v>
      </c>
      <c r="J29" s="34">
        <v>97600</v>
      </c>
      <c r="K29" s="34">
        <v>0</v>
      </c>
      <c r="L29" s="34">
        <v>97600</v>
      </c>
      <c r="M29" s="84">
        <f t="shared" si="4"/>
        <v>4.0149750176201253E-2</v>
      </c>
      <c r="N29" s="35">
        <v>0</v>
      </c>
      <c r="O29" s="86">
        <f t="shared" si="5"/>
        <v>4.0149750176201253E-2</v>
      </c>
      <c r="P29" s="34">
        <v>0</v>
      </c>
      <c r="Q29" s="34">
        <v>0</v>
      </c>
      <c r="R29" s="58">
        <v>0</v>
      </c>
      <c r="S29" s="158">
        <f t="shared" si="2"/>
        <v>0</v>
      </c>
      <c r="T29" s="34">
        <v>97600</v>
      </c>
    </row>
    <row r="30" spans="1:20" x14ac:dyDescent="0.25">
      <c r="A30" s="80">
        <v>21</v>
      </c>
      <c r="B30" s="81" t="s">
        <v>227</v>
      </c>
      <c r="C30" s="144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158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228</v>
      </c>
      <c r="C31" s="144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158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229</v>
      </c>
      <c r="C32" s="144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158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230</v>
      </c>
      <c r="C33" s="144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158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231</v>
      </c>
      <c r="C34" s="144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158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232</v>
      </c>
      <c r="C35" s="144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158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233</v>
      </c>
      <c r="C36" s="144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f>0+35600</f>
        <v>35600</v>
      </c>
      <c r="S36" s="158">
        <f t="shared" si="2"/>
        <v>70.078740157480311</v>
      </c>
      <c r="T36" s="34">
        <v>50800</v>
      </c>
    </row>
    <row r="37" spans="1:20" x14ac:dyDescent="0.25">
      <c r="A37" s="80">
        <v>28</v>
      </c>
      <c r="B37" s="81" t="s">
        <v>234</v>
      </c>
      <c r="C37" s="144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158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44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158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235</v>
      </c>
      <c r="C39" s="144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158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44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158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236</v>
      </c>
      <c r="C41" s="144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158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237</v>
      </c>
      <c r="C42" s="144" t="s">
        <v>244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158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238</v>
      </c>
      <c r="C43" s="144" t="s">
        <v>245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158">
        <f t="shared" si="2"/>
        <v>0</v>
      </c>
      <c r="T43" s="34">
        <v>1750</v>
      </c>
    </row>
    <row r="44" spans="1:20" x14ac:dyDescent="0.25">
      <c r="A44" s="80">
        <v>35</v>
      </c>
      <c r="B44" s="81" t="s">
        <v>239</v>
      </c>
      <c r="C44" s="144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158">
        <f t="shared" si="2"/>
        <v>0</v>
      </c>
      <c r="T44" s="34">
        <v>612</v>
      </c>
    </row>
    <row r="45" spans="1:20" x14ac:dyDescent="0.25">
      <c r="A45" s="80">
        <v>36</v>
      </c>
      <c r="B45" s="81" t="s">
        <v>240</v>
      </c>
      <c r="C45" s="144" t="s">
        <v>246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158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250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>
        <v>0</v>
      </c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SUM(D50:D52)</f>
        <v>3</v>
      </c>
      <c r="E49" s="72">
        <f>SUM(E50:E52)</f>
        <v>31312713</v>
      </c>
      <c r="F49" s="72">
        <f>SUM(F50:F52)</f>
        <v>0</v>
      </c>
      <c r="G49" s="72">
        <f>SUM(G50:G52)</f>
        <v>0</v>
      </c>
      <c r="H49" s="72">
        <f t="shared" ref="H49:K49" si="6">SUM(H50:H52)</f>
        <v>31312713</v>
      </c>
      <c r="I49" s="89">
        <f t="shared" si="6"/>
        <v>12.889999999999999</v>
      </c>
      <c r="J49" s="72">
        <f t="shared" si="6"/>
        <v>31312713</v>
      </c>
      <c r="K49" s="72">
        <f t="shared" si="6"/>
        <v>0</v>
      </c>
      <c r="L49" s="72">
        <f t="shared" ref="L49" si="7">SUM(L50:L52)</f>
        <v>31312713</v>
      </c>
      <c r="M49" s="89">
        <f t="shared" ref="M49:Q49" si="8">SUM(M50:M52)</f>
        <v>12.889999999999999</v>
      </c>
      <c r="N49" s="60"/>
      <c r="O49" s="90">
        <f t="shared" si="8"/>
        <v>12.889999999999999</v>
      </c>
      <c r="P49" s="90">
        <f t="shared" si="8"/>
        <v>0</v>
      </c>
      <c r="Q49" s="72">
        <f t="shared" si="8"/>
        <v>0</v>
      </c>
      <c r="R49" s="93">
        <v>0</v>
      </c>
      <c r="S49" s="79">
        <f t="shared" si="2"/>
        <v>0</v>
      </c>
      <c r="T49" s="72">
        <f t="shared" ref="T49" si="9">SUM(T50:T52)</f>
        <v>31312713</v>
      </c>
    </row>
    <row r="50" spans="1:20" x14ac:dyDescent="0.25">
      <c r="A50" s="94"/>
      <c r="B50" s="95" t="s">
        <v>132</v>
      </c>
      <c r="C50" s="146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46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x14ac:dyDescent="0.25">
      <c r="A52" s="94"/>
      <c r="B52" s="95" t="s">
        <v>195</v>
      </c>
      <c r="C52" s="146" t="s">
        <v>136</v>
      </c>
      <c r="D52" s="96">
        <v>1</v>
      </c>
      <c r="E52" s="96">
        <v>290624</v>
      </c>
      <c r="F52" s="34">
        <v>0</v>
      </c>
      <c r="G52" s="34">
        <v>0</v>
      </c>
      <c r="H52" s="97">
        <v>290624</v>
      </c>
      <c r="I52" s="98">
        <v>0.12</v>
      </c>
      <c r="J52" s="96">
        <v>290624</v>
      </c>
      <c r="K52" s="34">
        <v>0</v>
      </c>
      <c r="L52" s="97">
        <v>290624</v>
      </c>
      <c r="M52" s="98">
        <v>0.12</v>
      </c>
      <c r="N52" s="58"/>
      <c r="O52" s="86">
        <v>0.12</v>
      </c>
      <c r="P52" s="34">
        <v>0</v>
      </c>
      <c r="Q52" s="34">
        <v>0</v>
      </c>
      <c r="R52" s="34">
        <v>0</v>
      </c>
      <c r="S52" s="79">
        <f t="shared" si="2"/>
        <v>0</v>
      </c>
      <c r="T52" s="99">
        <v>290624</v>
      </c>
    </row>
    <row r="53" spans="1:20" s="52" customFormat="1" x14ac:dyDescent="0.25">
      <c r="A53" s="64" t="s">
        <v>137</v>
      </c>
      <c r="B53" s="65" t="s">
        <v>138</v>
      </c>
      <c r="C53" s="66"/>
      <c r="D53" s="72">
        <f>D54</f>
        <v>1</v>
      </c>
      <c r="E53" s="72">
        <f>E54</f>
        <v>3333486</v>
      </c>
      <c r="F53" s="72">
        <f t="shared" ref="F53:G53" si="10">F54</f>
        <v>0</v>
      </c>
      <c r="G53" s="72">
        <f t="shared" si="10"/>
        <v>0</v>
      </c>
      <c r="H53" s="72">
        <f t="shared" ref="H53:K53" si="11">H54</f>
        <v>3333486</v>
      </c>
      <c r="I53" s="89">
        <f t="shared" si="11"/>
        <v>1.37</v>
      </c>
      <c r="J53" s="72">
        <f t="shared" si="11"/>
        <v>3333486</v>
      </c>
      <c r="K53" s="72">
        <f t="shared" si="11"/>
        <v>0</v>
      </c>
      <c r="L53" s="72">
        <f t="shared" ref="L53" si="12">L54</f>
        <v>3333486</v>
      </c>
      <c r="M53" s="89">
        <f t="shared" ref="M53:Q53" si="13">M54</f>
        <v>1.37</v>
      </c>
      <c r="N53" s="60"/>
      <c r="O53" s="90">
        <f t="shared" si="13"/>
        <v>1.37</v>
      </c>
      <c r="P53" s="90">
        <f t="shared" si="13"/>
        <v>0</v>
      </c>
      <c r="Q53" s="72">
        <f t="shared" si="13"/>
        <v>0</v>
      </c>
      <c r="R53" s="72">
        <v>0</v>
      </c>
      <c r="S53" s="79">
        <f t="shared" si="2"/>
        <v>0</v>
      </c>
      <c r="T53" s="72">
        <f t="shared" ref="T53" si="14">T54</f>
        <v>3333486</v>
      </c>
    </row>
    <row r="54" spans="1:20" x14ac:dyDescent="0.25">
      <c r="A54" s="94"/>
      <c r="B54" s="95" t="s">
        <v>152</v>
      </c>
      <c r="C54" s="146" t="s">
        <v>139</v>
      </c>
      <c r="D54" s="96">
        <v>1</v>
      </c>
      <c r="E54" s="96">
        <v>3333486</v>
      </c>
      <c r="F54" s="34">
        <v>0</v>
      </c>
      <c r="G54" s="34">
        <v>0</v>
      </c>
      <c r="H54" s="100">
        <v>3333486</v>
      </c>
      <c r="I54" s="101">
        <v>1.37</v>
      </c>
      <c r="J54" s="100">
        <v>3333486</v>
      </c>
      <c r="K54" s="58">
        <v>0</v>
      </c>
      <c r="L54" s="100">
        <v>3333486</v>
      </c>
      <c r="M54" s="101">
        <v>1.37</v>
      </c>
      <c r="N54" s="58"/>
      <c r="O54" s="102">
        <v>1.37</v>
      </c>
      <c r="P54" s="58">
        <v>0</v>
      </c>
      <c r="Q54" s="58">
        <v>0</v>
      </c>
      <c r="R54" s="58">
        <v>0</v>
      </c>
      <c r="S54" s="79">
        <f t="shared" si="2"/>
        <v>0</v>
      </c>
      <c r="T54" s="100">
        <v>3333486</v>
      </c>
    </row>
    <row r="55" spans="1:20" s="52" customFormat="1" x14ac:dyDescent="0.25">
      <c r="A55" s="64"/>
      <c r="B55" s="65" t="s">
        <v>140</v>
      </c>
      <c r="C55" s="66"/>
      <c r="D55" s="72">
        <f t="shared" ref="D55:M55" si="15">SUM(D53,D49,D47,D46,D9)</f>
        <v>40</v>
      </c>
      <c r="E55" s="72">
        <f>SUM(E53,E49,E47,E46,E9)</f>
        <v>74615128</v>
      </c>
      <c r="F55" s="72">
        <f t="shared" si="15"/>
        <v>0</v>
      </c>
      <c r="G55" s="72">
        <f t="shared" si="15"/>
        <v>0</v>
      </c>
      <c r="H55" s="72">
        <f t="shared" si="15"/>
        <v>74615128</v>
      </c>
      <c r="I55" s="89">
        <f>SUM(I53,I49,I47,I46,I9)</f>
        <v>30.702033956560708</v>
      </c>
      <c r="J55" s="72">
        <f t="shared" si="15"/>
        <v>74615128</v>
      </c>
      <c r="K55" s="72">
        <f t="shared" si="15"/>
        <v>0</v>
      </c>
      <c r="L55" s="72">
        <f t="shared" si="15"/>
        <v>74615128</v>
      </c>
      <c r="M55" s="89">
        <f t="shared" si="15"/>
        <v>30.702033956560708</v>
      </c>
      <c r="N55" s="60"/>
      <c r="O55" s="90">
        <f>SUM(O53,O49,O47,O46,O9)</f>
        <v>30.702033956560708</v>
      </c>
      <c r="P55" s="72">
        <f>SUM(P53,P49,P47,P46,P9)</f>
        <v>0</v>
      </c>
      <c r="Q55" s="72">
        <f>SUM(Q53,Q49,Q47,Q46,Q9)</f>
        <v>0</v>
      </c>
      <c r="R55" s="72">
        <f>SUM(R10:R54)</f>
        <v>14074008</v>
      </c>
      <c r="S55" s="79">
        <f t="shared" si="2"/>
        <v>18.862137447516005</v>
      </c>
      <c r="T55" s="72">
        <f>SUM(T53,T49,T47,T46,T9)</f>
        <v>74614754</v>
      </c>
    </row>
    <row r="56" spans="1:20" x14ac:dyDescent="0.25">
      <c r="A56" s="64">
        <v>2</v>
      </c>
      <c r="B56" s="65" t="s">
        <v>141</v>
      </c>
      <c r="C56" s="66"/>
      <c r="D56" s="100"/>
      <c r="E56" s="96"/>
      <c r="F56" s="34"/>
      <c r="G56" s="34"/>
      <c r="H56" s="100"/>
      <c r="I56" s="101"/>
      <c r="J56" s="100"/>
      <c r="K56" s="58"/>
      <c r="L56" s="100"/>
      <c r="M56" s="101"/>
      <c r="N56" s="58"/>
      <c r="O56" s="102"/>
      <c r="P56" s="58"/>
      <c r="Q56" s="58"/>
      <c r="R56" s="58">
        <v>0</v>
      </c>
      <c r="S56" s="79"/>
      <c r="T56" s="100"/>
    </row>
    <row r="57" spans="1:20" s="52" customFormat="1" ht="45" x14ac:dyDescent="0.25">
      <c r="A57" s="64" t="s">
        <v>54</v>
      </c>
      <c r="B57" s="65" t="s">
        <v>142</v>
      </c>
      <c r="C57" s="66"/>
      <c r="D57" s="72">
        <f>SUM(D58:D62)</f>
        <v>5</v>
      </c>
      <c r="E57" s="72">
        <f>SUM(E58:E62)</f>
        <v>3316000</v>
      </c>
      <c r="F57" s="72">
        <f t="shared" ref="F57:G57" si="16">SUM(F58:F62)</f>
        <v>0</v>
      </c>
      <c r="G57" s="72">
        <f t="shared" si="16"/>
        <v>0</v>
      </c>
      <c r="H57" s="72">
        <f t="shared" ref="H57:K57" si="17">SUM(H58:H62)</f>
        <v>3316000</v>
      </c>
      <c r="I57" s="89">
        <v>1.36</v>
      </c>
      <c r="J57" s="72">
        <f t="shared" si="17"/>
        <v>3316000</v>
      </c>
      <c r="K57" s="72">
        <f t="shared" si="17"/>
        <v>0</v>
      </c>
      <c r="L57" s="72">
        <f t="shared" ref="L57" si="18">SUM(L58:L62)</f>
        <v>3316000</v>
      </c>
      <c r="M57" s="89">
        <f t="shared" ref="M57:Q57" si="19">SUM(M58:M62)</f>
        <v>1.3641042170520834</v>
      </c>
      <c r="N57" s="60"/>
      <c r="O57" s="90">
        <f t="shared" si="19"/>
        <v>1.3641042170520834</v>
      </c>
      <c r="P57" s="72">
        <f t="shared" si="19"/>
        <v>0</v>
      </c>
      <c r="Q57" s="72">
        <f t="shared" si="19"/>
        <v>0</v>
      </c>
      <c r="R57" s="72">
        <f t="shared" ref="R57" si="20">SUM(R58:R62)</f>
        <v>0</v>
      </c>
      <c r="S57" s="79">
        <f t="shared" si="2"/>
        <v>0</v>
      </c>
      <c r="T57" s="72">
        <f t="shared" ref="T57" si="21">SUM(T58:T62)</f>
        <v>3316000</v>
      </c>
    </row>
    <row r="58" spans="1:20" x14ac:dyDescent="0.25">
      <c r="A58" s="94"/>
      <c r="B58" s="103" t="s">
        <v>196</v>
      </c>
      <c r="C58" s="144" t="s">
        <v>145</v>
      </c>
      <c r="D58" s="100">
        <v>1</v>
      </c>
      <c r="E58" s="96">
        <v>96000</v>
      </c>
      <c r="F58" s="34">
        <v>0</v>
      </c>
      <c r="G58" s="104">
        <v>0</v>
      </c>
      <c r="H58" s="100">
        <v>96000</v>
      </c>
      <c r="I58" s="101">
        <f>SUM(96000/243089931*100)</f>
        <v>3.9491557550361885E-2</v>
      </c>
      <c r="J58" s="100">
        <v>96000</v>
      </c>
      <c r="K58" s="58">
        <v>0</v>
      </c>
      <c r="L58" s="100">
        <v>96000</v>
      </c>
      <c r="M58" s="101">
        <f>SUM(96000/243089931*100)</f>
        <v>3.9491557550361885E-2</v>
      </c>
      <c r="N58" s="58"/>
      <c r="O58" s="102">
        <f>SUM(96000/243089931*100)</f>
        <v>3.9491557550361885E-2</v>
      </c>
      <c r="P58" s="58">
        <v>0</v>
      </c>
      <c r="Q58" s="58">
        <v>0</v>
      </c>
      <c r="R58" s="58">
        <v>0</v>
      </c>
      <c r="S58" s="79">
        <f t="shared" si="2"/>
        <v>0</v>
      </c>
      <c r="T58" s="100">
        <v>96000</v>
      </c>
    </row>
    <row r="59" spans="1:20" x14ac:dyDescent="0.25">
      <c r="A59" s="94"/>
      <c r="B59" s="103" t="s">
        <v>197</v>
      </c>
      <c r="C59" s="144" t="s">
        <v>146</v>
      </c>
      <c r="D59" s="100">
        <v>1</v>
      </c>
      <c r="E59" s="100">
        <v>80000</v>
      </c>
      <c r="F59" s="34">
        <v>0</v>
      </c>
      <c r="G59" s="104">
        <v>0</v>
      </c>
      <c r="H59" s="100">
        <v>80000</v>
      </c>
      <c r="I59" s="101">
        <f>SUM(80000/243089931*100)</f>
        <v>3.2909631291968236E-2</v>
      </c>
      <c r="J59" s="100">
        <v>80000</v>
      </c>
      <c r="K59" s="58">
        <v>0</v>
      </c>
      <c r="L59" s="100">
        <v>80000</v>
      </c>
      <c r="M59" s="101">
        <f>SUM(80000/243089931*100)</f>
        <v>3.2909631291968236E-2</v>
      </c>
      <c r="N59" s="58"/>
      <c r="O59" s="102">
        <f>SUM(80000/243089931*100)</f>
        <v>3.2909631291968236E-2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80000</v>
      </c>
    </row>
    <row r="60" spans="1:20" x14ac:dyDescent="0.25">
      <c r="A60" s="94"/>
      <c r="B60" s="103" t="s">
        <v>198</v>
      </c>
      <c r="C60" s="144" t="s">
        <v>147</v>
      </c>
      <c r="D60" s="100">
        <v>1</v>
      </c>
      <c r="E60" s="100">
        <v>40000</v>
      </c>
      <c r="F60" s="34">
        <v>0</v>
      </c>
      <c r="G60" s="104">
        <v>0</v>
      </c>
      <c r="H60" s="100">
        <v>40000</v>
      </c>
      <c r="I60" s="101">
        <f>SUM(40000/243089931*100)</f>
        <v>1.6454815645984118E-2</v>
      </c>
      <c r="J60" s="100">
        <v>40000</v>
      </c>
      <c r="K60" s="58">
        <v>0</v>
      </c>
      <c r="L60" s="100">
        <v>40000</v>
      </c>
      <c r="M60" s="101">
        <f>SUM(40000/243089931*100)</f>
        <v>1.6454815645984118E-2</v>
      </c>
      <c r="N60" s="58"/>
      <c r="O60" s="102">
        <f>SUM(40000/243089931*100)</f>
        <v>1.6454815645984118E-2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40000</v>
      </c>
    </row>
    <row r="61" spans="1:20" x14ac:dyDescent="0.25">
      <c r="A61" s="94"/>
      <c r="B61" s="103" t="s">
        <v>153</v>
      </c>
      <c r="C61" s="144" t="s">
        <v>143</v>
      </c>
      <c r="D61" s="100">
        <v>1</v>
      </c>
      <c r="E61" s="96">
        <v>1550000</v>
      </c>
      <c r="F61" s="34">
        <v>0</v>
      </c>
      <c r="G61" s="104">
        <v>0</v>
      </c>
      <c r="H61" s="100">
        <v>1550000</v>
      </c>
      <c r="I61" s="101">
        <f>SUM(1550000/243089931*100)</f>
        <v>0.6376241062818846</v>
      </c>
      <c r="J61" s="100">
        <v>1550000</v>
      </c>
      <c r="K61" s="58">
        <v>0</v>
      </c>
      <c r="L61" s="100">
        <v>1550000</v>
      </c>
      <c r="M61" s="101">
        <f>SUM(1550000/243089931*100)</f>
        <v>0.6376241062818846</v>
      </c>
      <c r="N61" s="58"/>
      <c r="O61" s="102">
        <f>SUM(1550000/243089931*100)</f>
        <v>0.6376241062818846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1550000</v>
      </c>
    </row>
    <row r="62" spans="1:20" ht="15" customHeight="1" x14ac:dyDescent="0.25">
      <c r="A62" s="94"/>
      <c r="B62" s="103" t="s">
        <v>199</v>
      </c>
      <c r="C62" s="144" t="s">
        <v>144</v>
      </c>
      <c r="D62" s="100">
        <v>1</v>
      </c>
      <c r="E62" s="96">
        <v>1550000</v>
      </c>
      <c r="F62" s="34">
        <v>0</v>
      </c>
      <c r="G62" s="104">
        <v>0</v>
      </c>
      <c r="H62" s="82">
        <v>1550000</v>
      </c>
      <c r="I62" s="101">
        <f>SUM(1550000/243089931*100)</f>
        <v>0.6376241062818846</v>
      </c>
      <c r="J62" s="82">
        <v>1550000</v>
      </c>
      <c r="K62" s="105">
        <v>0</v>
      </c>
      <c r="L62" s="82">
        <v>1550000</v>
      </c>
      <c r="M62" s="101">
        <f>SUM(1550000/243089931*100)</f>
        <v>0.6376241062818846</v>
      </c>
      <c r="N62" s="105"/>
      <c r="O62" s="102">
        <f>SUM(1550000/243089931*100)</f>
        <v>0.6376241062818846</v>
      </c>
      <c r="P62" s="105">
        <v>0</v>
      </c>
      <c r="Q62" s="105">
        <v>0</v>
      </c>
      <c r="R62" s="105">
        <v>0</v>
      </c>
      <c r="S62" s="79">
        <f t="shared" si="2"/>
        <v>0</v>
      </c>
      <c r="T62" s="82">
        <v>1550000</v>
      </c>
    </row>
    <row r="63" spans="1:20" s="52" customFormat="1" x14ac:dyDescent="0.25">
      <c r="A63" s="64" t="s">
        <v>55</v>
      </c>
      <c r="B63" s="65" t="s">
        <v>58</v>
      </c>
      <c r="C63" s="66"/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89">
        <v>0</v>
      </c>
      <c r="J63" s="72">
        <v>0</v>
      </c>
      <c r="K63" s="72">
        <v>0</v>
      </c>
      <c r="L63" s="72">
        <v>0</v>
      </c>
      <c r="M63" s="89">
        <v>0</v>
      </c>
      <c r="N63" s="72">
        <v>0</v>
      </c>
      <c r="O63" s="90">
        <v>0</v>
      </c>
      <c r="P63" s="72">
        <v>0</v>
      </c>
      <c r="Q63" s="72">
        <v>0</v>
      </c>
      <c r="R63" s="72">
        <v>0</v>
      </c>
      <c r="S63" s="79"/>
      <c r="T63" s="72">
        <v>0</v>
      </c>
    </row>
    <row r="64" spans="1:20" s="52" customFormat="1" x14ac:dyDescent="0.25">
      <c r="A64" s="64" t="s">
        <v>56</v>
      </c>
      <c r="B64" s="65" t="s">
        <v>59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57</v>
      </c>
      <c r="B65" s="65" t="s">
        <v>60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61</v>
      </c>
      <c r="B66" s="65" t="s">
        <v>129</v>
      </c>
      <c r="C66" s="66"/>
      <c r="D66" s="72"/>
      <c r="E66" s="91"/>
      <c r="F66" s="92"/>
      <c r="G66" s="92"/>
      <c r="H66" s="72"/>
      <c r="I66" s="89"/>
      <c r="J66" s="72"/>
      <c r="K66" s="60"/>
      <c r="L66" s="72"/>
      <c r="M66" s="89"/>
      <c r="N66" s="60"/>
      <c r="O66" s="90"/>
      <c r="P66" s="60"/>
      <c r="Q66" s="60"/>
      <c r="R66" s="60"/>
      <c r="S66" s="79"/>
      <c r="T66" s="72"/>
    </row>
    <row r="67" spans="1:20" s="52" customFormat="1" x14ac:dyDescent="0.25">
      <c r="A67" s="64" t="s">
        <v>148</v>
      </c>
      <c r="B67" s="65" t="s">
        <v>131</v>
      </c>
      <c r="C67" s="66"/>
      <c r="D67" s="72">
        <f t="shared" ref="D67" si="22">D68</f>
        <v>1</v>
      </c>
      <c r="E67" s="72">
        <f t="shared" ref="E67" si="23">E68</f>
        <v>53990400</v>
      </c>
      <c r="F67" s="72">
        <f t="shared" ref="F67:H67" si="24">F68</f>
        <v>0</v>
      </c>
      <c r="G67" s="72">
        <f t="shared" si="24"/>
        <v>0</v>
      </c>
      <c r="H67" s="72">
        <f t="shared" si="24"/>
        <v>53990400</v>
      </c>
      <c r="I67" s="89">
        <v>22.21</v>
      </c>
      <c r="J67" s="72">
        <f>J68</f>
        <v>53990400</v>
      </c>
      <c r="K67" s="72" t="str">
        <f>K68</f>
        <v>-</v>
      </c>
      <c r="L67" s="72">
        <f t="shared" ref="L67:O67" si="25">L68</f>
        <v>53990400</v>
      </c>
      <c r="M67" s="89">
        <f t="shared" si="25"/>
        <v>22.21</v>
      </c>
      <c r="N67" s="60"/>
      <c r="O67" s="90">
        <f t="shared" si="25"/>
        <v>22.21</v>
      </c>
      <c r="P67" s="72"/>
      <c r="Q67" s="72">
        <v>0</v>
      </c>
      <c r="R67" s="72">
        <v>0</v>
      </c>
      <c r="S67" s="79">
        <f t="shared" si="2"/>
        <v>0</v>
      </c>
      <c r="T67" s="72">
        <f t="shared" ref="T67" si="26">T68</f>
        <v>53990400</v>
      </c>
    </row>
    <row r="68" spans="1:20" x14ac:dyDescent="0.25">
      <c r="A68" s="94"/>
      <c r="B68" s="103" t="s">
        <v>154</v>
      </c>
      <c r="C68" s="142" t="s">
        <v>149</v>
      </c>
      <c r="D68" s="100">
        <v>1</v>
      </c>
      <c r="E68" s="96">
        <v>53990400</v>
      </c>
      <c r="F68" s="34">
        <v>0</v>
      </c>
      <c r="G68" s="34">
        <v>0</v>
      </c>
      <c r="H68" s="100">
        <v>53990400</v>
      </c>
      <c r="I68" s="106">
        <f>SUM(53990400/243089931*100)</f>
        <v>22.210051966323523</v>
      </c>
      <c r="J68" s="100">
        <v>53990400</v>
      </c>
      <c r="K68" s="107" t="s">
        <v>241</v>
      </c>
      <c r="L68" s="100">
        <v>53990400</v>
      </c>
      <c r="M68" s="101">
        <v>22.21</v>
      </c>
      <c r="N68" s="58"/>
      <c r="O68" s="102">
        <v>22.21</v>
      </c>
      <c r="P68" s="72"/>
      <c r="Q68" s="72">
        <v>0</v>
      </c>
      <c r="R68" s="72">
        <v>0</v>
      </c>
      <c r="S68" s="79">
        <f t="shared" si="2"/>
        <v>0</v>
      </c>
      <c r="T68" s="100">
        <v>53990400</v>
      </c>
    </row>
    <row r="69" spans="1:20" s="52" customFormat="1" x14ac:dyDescent="0.25">
      <c r="A69" s="64"/>
      <c r="B69" s="65" t="s">
        <v>150</v>
      </c>
      <c r="C69" s="66"/>
      <c r="D69" s="72">
        <f t="shared" ref="D69:G69" si="27">SUM(D67,D65,D64,D63,D57)</f>
        <v>6</v>
      </c>
      <c r="E69" s="72">
        <f>SUM(E67,E65,E64,E63,E57)</f>
        <v>57306400</v>
      </c>
      <c r="F69" s="72">
        <f t="shared" si="27"/>
        <v>0</v>
      </c>
      <c r="G69" s="72">
        <f t="shared" si="27"/>
        <v>0</v>
      </c>
      <c r="H69" s="72">
        <f t="shared" ref="H69:I69" si="28">SUM(H67,H65,H64,H63,H57)</f>
        <v>57306400</v>
      </c>
      <c r="I69" s="89">
        <f t="shared" si="28"/>
        <v>23.57</v>
      </c>
      <c r="J69" s="72">
        <f>SUM(J67,J65,J64,J63,J57)</f>
        <v>57306400</v>
      </c>
      <c r="K69" s="72">
        <f>SUM(K67,K65,K64,K63,K57)</f>
        <v>0</v>
      </c>
      <c r="L69" s="72">
        <f t="shared" ref="L69:O69" si="29">SUM(L67,L65,L64,L63,L57)</f>
        <v>57306400</v>
      </c>
      <c r="M69" s="89">
        <f t="shared" si="29"/>
        <v>23.574104217052085</v>
      </c>
      <c r="N69" s="60"/>
      <c r="O69" s="90">
        <f t="shared" si="29"/>
        <v>23.574104217052085</v>
      </c>
      <c r="P69" s="72"/>
      <c r="Q69" s="72">
        <v>0</v>
      </c>
      <c r="R69" s="72">
        <v>0</v>
      </c>
      <c r="S69" s="79">
        <f t="shared" si="2"/>
        <v>0</v>
      </c>
      <c r="T69" s="72">
        <f t="shared" ref="T69" si="30">SUM(T67,T65,T64,T63,T57)</f>
        <v>57306400</v>
      </c>
    </row>
    <row r="70" spans="1:20" s="52" customFormat="1" ht="45" x14ac:dyDescent="0.25">
      <c r="A70" s="64"/>
      <c r="B70" s="65" t="s">
        <v>151</v>
      </c>
      <c r="C70" s="66"/>
      <c r="D70" s="72">
        <f>D69+D55</f>
        <v>46</v>
      </c>
      <c r="E70" s="72">
        <f>E69+E55</f>
        <v>131921528</v>
      </c>
      <c r="F70" s="72">
        <f t="shared" ref="F70:G70" si="31">F69+F55</f>
        <v>0</v>
      </c>
      <c r="G70" s="72">
        <f t="shared" si="31"/>
        <v>0</v>
      </c>
      <c r="H70" s="72">
        <f t="shared" ref="H70:K70" si="32">H69+H55</f>
        <v>131921528</v>
      </c>
      <c r="I70" s="89">
        <f t="shared" si="32"/>
        <v>54.272033956560705</v>
      </c>
      <c r="J70" s="72">
        <f t="shared" si="32"/>
        <v>131921528</v>
      </c>
      <c r="K70" s="72">
        <f t="shared" si="32"/>
        <v>0</v>
      </c>
      <c r="L70" s="72">
        <f t="shared" ref="L70" si="33">L69+L55</f>
        <v>131921528</v>
      </c>
      <c r="M70" s="89">
        <f t="shared" ref="M70:Q70" si="34">M69+M55</f>
        <v>54.276138173612793</v>
      </c>
      <c r="N70" s="60"/>
      <c r="O70" s="90">
        <f t="shared" si="34"/>
        <v>54.276138173612793</v>
      </c>
      <c r="P70" s="72">
        <f t="shared" si="34"/>
        <v>0</v>
      </c>
      <c r="Q70" s="72">
        <f t="shared" si="34"/>
        <v>0</v>
      </c>
      <c r="R70" s="72">
        <f t="shared" ref="R70" si="35">R69+R55</f>
        <v>14074008</v>
      </c>
      <c r="S70" s="79">
        <f t="shared" si="2"/>
        <v>10.668469516211182</v>
      </c>
      <c r="T70" s="72">
        <f t="shared" ref="T70" si="36">T69+T55</f>
        <v>131921154</v>
      </c>
    </row>
    <row r="73" spans="1:20" x14ac:dyDescent="0.25">
      <c r="E73" s="30"/>
    </row>
  </sheetData>
  <sheetProtection formatCells="0" selectLockedCells="1" sort="0" autoFilter="0" pivotTables="0"/>
  <mergeCells count="25"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  <mergeCell ref="Q6:Q7"/>
    <mergeCell ref="B5:B7"/>
    <mergeCell ref="O5:O7"/>
    <mergeCell ref="C5:C7"/>
    <mergeCell ref="D5:D7"/>
    <mergeCell ref="E5:E7"/>
    <mergeCell ref="F5:F7"/>
    <mergeCell ref="G5:G7"/>
    <mergeCell ref="H5:H7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2 C54">
      <formula1>10</formula1>
    </dataValidation>
    <dataValidation type="whole" operator="greaterThanOrEqual" allowBlank="1" showInputMessage="1" showErrorMessage="1" sqref="E68:G68 E66:G66 E56:G56 P50:Q52 D50:G52 D54:G54 E48:G48 L20:L45 J50:K52 P10:Q45 L10:L18 F58:F62 E58 E61:E62 E20:E45 H20:H45 E10:E18 G10:G45 J10:J18 J20:J45 H10:H18 K10:K45 T15:T17">
      <formula1>0</formula1>
    </dataValidation>
    <dataValidation type="whole" operator="lessThanOrEqual" allowBlank="1" showInputMessage="1" showErrorMessage="1" sqref="R50:R52">
      <formula1>C50</formula1>
    </dataValidation>
    <dataValidation type="whole" operator="lessThanOrEqual" allowBlank="1" showInputMessage="1" showErrorMessage="1" sqref="T50:T52 L19 T18:T45 E19 H19 J19 T11:T14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80" zoomScaleNormal="80" workbookViewId="0">
      <pane xSplit="2" ySplit="7" topLeftCell="C37" activePane="bottomRight" state="frozen"/>
      <selection activeCell="F1" sqref="F1"/>
      <selection pane="topRight" activeCell="F1" sqref="F1"/>
      <selection pane="bottomLeft" activeCell="F1" sqref="F1"/>
      <selection pane="bottomRight" activeCell="A46" sqref="A46"/>
    </sheetView>
  </sheetViews>
  <sheetFormatPr defaultRowHeight="15" x14ac:dyDescent="0.25"/>
  <cols>
    <col min="1" max="1" width="6.7109375" style="136" bestFit="1" customWidth="1"/>
    <col min="2" max="2" width="21.42578125" style="136" bestFit="1" customWidth="1"/>
    <col min="3" max="3" width="12.5703125" style="136" bestFit="1" customWidth="1"/>
    <col min="4" max="4" width="9.5703125" style="136" bestFit="1" customWidth="1"/>
    <col min="5" max="5" width="11.5703125" style="136" bestFit="1" customWidth="1"/>
    <col min="6" max="6" width="9" style="136" bestFit="1" customWidth="1"/>
    <col min="7" max="7" width="9.28515625" style="136" bestFit="1" customWidth="1"/>
    <col min="8" max="8" width="11.5703125" style="136" bestFit="1" customWidth="1"/>
    <col min="9" max="9" width="12" style="140" bestFit="1" customWidth="1"/>
    <col min="10" max="10" width="11.5703125" style="136" bestFit="1" customWidth="1"/>
    <col min="11" max="11" width="4.28515625" style="136" bestFit="1" customWidth="1"/>
    <col min="12" max="12" width="11.5703125" style="136" bestFit="1" customWidth="1"/>
    <col min="13" max="13" width="9.140625" style="140"/>
    <col min="14" max="14" width="10.5703125" style="136" customWidth="1"/>
    <col min="15" max="15" width="15.28515625" style="140" customWidth="1"/>
    <col min="16" max="16" width="3.5703125" style="136" bestFit="1" customWidth="1"/>
    <col min="17" max="17" width="8.85546875" style="136" bestFit="1" customWidth="1"/>
    <col min="18" max="18" width="3.5703125" style="136" bestFit="1" customWidth="1"/>
    <col min="19" max="19" width="12.140625" style="140" customWidth="1"/>
    <col min="20" max="20" width="12.5703125" style="136" bestFit="1" customWidth="1"/>
    <col min="21" max="16384" width="9.140625" style="136"/>
  </cols>
  <sheetData>
    <row r="1" spans="1:20" x14ac:dyDescent="0.25">
      <c r="A1" s="179" t="s">
        <v>62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1"/>
    </row>
    <row r="2" spans="1:20" ht="15.75" thickBot="1" x14ac:dyDescent="0.3">
      <c r="A2" s="182" t="s">
        <v>193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</row>
    <row r="3" spans="1:20" ht="15.75" thickBot="1" x14ac:dyDescent="0.3">
      <c r="A3" s="185" t="s">
        <v>249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x14ac:dyDescent="0.25">
      <c r="A4" s="188" t="s">
        <v>51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s="137" customFormat="1" ht="59.25" customHeight="1" x14ac:dyDescent="0.2">
      <c r="A5" s="177"/>
      <c r="B5" s="177" t="s">
        <v>194</v>
      </c>
      <c r="C5" s="177" t="s">
        <v>75</v>
      </c>
      <c r="D5" s="177" t="s">
        <v>76</v>
      </c>
      <c r="E5" s="177" t="s">
        <v>4</v>
      </c>
      <c r="F5" s="177" t="s">
        <v>77</v>
      </c>
      <c r="G5" s="177" t="s">
        <v>78</v>
      </c>
      <c r="H5" s="177" t="s">
        <v>79</v>
      </c>
      <c r="I5" s="176" t="s">
        <v>80</v>
      </c>
      <c r="J5" s="177" t="s">
        <v>52</v>
      </c>
      <c r="K5" s="177"/>
      <c r="L5" s="177"/>
      <c r="M5" s="177"/>
      <c r="N5" s="177" t="s">
        <v>81</v>
      </c>
      <c r="O5" s="176" t="s">
        <v>82</v>
      </c>
      <c r="P5" s="177" t="s">
        <v>14</v>
      </c>
      <c r="Q5" s="177"/>
      <c r="R5" s="177" t="s">
        <v>15</v>
      </c>
      <c r="S5" s="177"/>
      <c r="T5" s="177" t="s">
        <v>83</v>
      </c>
    </row>
    <row r="6" spans="1:20" s="137" customFormat="1" ht="12.75" x14ac:dyDescent="0.2">
      <c r="A6" s="177"/>
      <c r="B6" s="177"/>
      <c r="C6" s="177"/>
      <c r="D6" s="177"/>
      <c r="E6" s="177"/>
      <c r="F6" s="177"/>
      <c r="G6" s="177"/>
      <c r="H6" s="177"/>
      <c r="I6" s="176"/>
      <c r="J6" s="177" t="s">
        <v>84</v>
      </c>
      <c r="K6" s="177"/>
      <c r="L6" s="177"/>
      <c r="M6" s="176" t="s">
        <v>85</v>
      </c>
      <c r="N6" s="177"/>
      <c r="O6" s="176"/>
      <c r="P6" s="177" t="s">
        <v>86</v>
      </c>
      <c r="Q6" s="178" t="s">
        <v>23</v>
      </c>
      <c r="R6" s="177" t="s">
        <v>155</v>
      </c>
      <c r="S6" s="176" t="s">
        <v>156</v>
      </c>
      <c r="T6" s="177"/>
    </row>
    <row r="7" spans="1:20" s="137" customFormat="1" ht="66.75" customHeight="1" x14ac:dyDescent="0.2">
      <c r="A7" s="177"/>
      <c r="B7" s="177"/>
      <c r="C7" s="177"/>
      <c r="D7" s="177"/>
      <c r="E7" s="177"/>
      <c r="F7" s="177"/>
      <c r="G7" s="177"/>
      <c r="H7" s="177"/>
      <c r="I7" s="176"/>
      <c r="J7" s="154" t="s">
        <v>88</v>
      </c>
      <c r="K7" s="154" t="s">
        <v>89</v>
      </c>
      <c r="L7" s="154" t="s">
        <v>21</v>
      </c>
      <c r="M7" s="176"/>
      <c r="N7" s="177"/>
      <c r="O7" s="176"/>
      <c r="P7" s="177"/>
      <c r="Q7" s="178"/>
      <c r="R7" s="177"/>
      <c r="S7" s="176"/>
      <c r="T7" s="177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2"/>
      <c r="J8" s="115"/>
      <c r="K8" s="115"/>
      <c r="L8" s="115"/>
      <c r="M8" s="132"/>
      <c r="N8" s="115"/>
      <c r="O8" s="132"/>
      <c r="P8" s="115"/>
      <c r="Q8" s="115"/>
      <c r="R8" s="115"/>
      <c r="S8" s="132"/>
      <c r="T8" s="115"/>
    </row>
    <row r="9" spans="1:20" x14ac:dyDescent="0.25">
      <c r="A9" s="108" t="s">
        <v>54</v>
      </c>
      <c r="B9" s="109" t="s">
        <v>157</v>
      </c>
      <c r="C9" s="115"/>
      <c r="D9" s="122">
        <v>25</v>
      </c>
      <c r="E9" s="156">
        <v>1759592</v>
      </c>
      <c r="F9" s="116">
        <v>0</v>
      </c>
      <c r="G9" s="117">
        <v>0</v>
      </c>
      <c r="H9" s="156">
        <f>E9</f>
        <v>1759592</v>
      </c>
      <c r="I9" s="133">
        <f>H9/243089931*100</f>
        <v>0.72384404930371216</v>
      </c>
      <c r="J9" s="156">
        <f>H9</f>
        <v>1759592</v>
      </c>
      <c r="K9" s="117">
        <v>0</v>
      </c>
      <c r="L9" s="156">
        <f>J9</f>
        <v>1759592</v>
      </c>
      <c r="M9" s="133">
        <f>L9/243089931*100</f>
        <v>0.72384404930371216</v>
      </c>
      <c r="N9" s="118">
        <v>0</v>
      </c>
      <c r="O9" s="133">
        <f t="shared" ref="O9:O16" si="0">L9/243089931*100</f>
        <v>0.72384404930371216</v>
      </c>
      <c r="P9" s="117">
        <v>0</v>
      </c>
      <c r="Q9" s="119">
        <v>0</v>
      </c>
      <c r="R9" s="117">
        <v>0</v>
      </c>
      <c r="S9" s="150">
        <v>0</v>
      </c>
      <c r="T9" s="156">
        <v>1749418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3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3">
        <f t="shared" ref="M10:M21" si="2">L10/243089931*100</f>
        <v>0</v>
      </c>
      <c r="N10" s="120">
        <v>0</v>
      </c>
      <c r="O10" s="133">
        <f t="shared" si="0"/>
        <v>0</v>
      </c>
      <c r="P10" s="120">
        <v>0</v>
      </c>
      <c r="Q10" s="121">
        <v>0</v>
      </c>
      <c r="R10" s="120">
        <v>0</v>
      </c>
      <c r="S10" s="133">
        <v>0</v>
      </c>
      <c r="T10" s="120">
        <v>0</v>
      </c>
    </row>
    <row r="11" spans="1:20" ht="25.5" x14ac:dyDescent="0.25">
      <c r="A11" s="108" t="s">
        <v>56</v>
      </c>
      <c r="B11" s="109" t="s">
        <v>209</v>
      </c>
      <c r="C11" s="115"/>
      <c r="D11" s="120">
        <v>2</v>
      </c>
      <c r="E11" s="122">
        <v>334500</v>
      </c>
      <c r="F11" s="120">
        <v>0</v>
      </c>
      <c r="G11" s="120">
        <v>0</v>
      </c>
      <c r="H11" s="122">
        <f>E11</f>
        <v>334500</v>
      </c>
      <c r="I11" s="133">
        <f t="shared" si="1"/>
        <v>0.1376033958395422</v>
      </c>
      <c r="J11" s="122">
        <f>H11</f>
        <v>334500</v>
      </c>
      <c r="K11" s="120">
        <v>0</v>
      </c>
      <c r="L11" s="122">
        <f>J11</f>
        <v>334500</v>
      </c>
      <c r="M11" s="133">
        <f t="shared" si="2"/>
        <v>0.1376033958395422</v>
      </c>
      <c r="N11" s="120">
        <v>0</v>
      </c>
      <c r="O11" s="133">
        <f t="shared" si="0"/>
        <v>0.1376033958395422</v>
      </c>
      <c r="P11" s="120">
        <v>0</v>
      </c>
      <c r="Q11" s="121">
        <v>0</v>
      </c>
      <c r="R11" s="120">
        <v>0</v>
      </c>
      <c r="S11" s="133">
        <v>0</v>
      </c>
      <c r="T11" s="122">
        <v>334500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3">
        <f t="shared" si="1"/>
        <v>0</v>
      </c>
      <c r="J12" s="120">
        <v>0</v>
      </c>
      <c r="K12" s="120">
        <v>0</v>
      </c>
      <c r="L12" s="120">
        <v>0</v>
      </c>
      <c r="M12" s="133">
        <f t="shared" si="2"/>
        <v>0</v>
      </c>
      <c r="N12" s="120">
        <v>0</v>
      </c>
      <c r="O12" s="133">
        <f t="shared" si="0"/>
        <v>0</v>
      </c>
      <c r="P12" s="120">
        <v>0</v>
      </c>
      <c r="Q12" s="121">
        <v>0</v>
      </c>
      <c r="R12" s="120">
        <v>0</v>
      </c>
      <c r="S12" s="133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18</v>
      </c>
      <c r="E13" s="122">
        <v>2801479</v>
      </c>
      <c r="F13" s="120">
        <v>0</v>
      </c>
      <c r="G13" s="120">
        <v>0</v>
      </c>
      <c r="H13" s="122">
        <f>E13</f>
        <v>2801479</v>
      </c>
      <c r="I13" s="133">
        <f t="shared" si="1"/>
        <v>1.1524455120273986</v>
      </c>
      <c r="J13" s="122">
        <f>H13</f>
        <v>2801479</v>
      </c>
      <c r="K13" s="120">
        <v>0</v>
      </c>
      <c r="L13" s="122">
        <f>J13</f>
        <v>2801479</v>
      </c>
      <c r="M13" s="133">
        <f t="shared" si="2"/>
        <v>1.1524455120273986</v>
      </c>
      <c r="N13" s="120">
        <v>0</v>
      </c>
      <c r="O13" s="133">
        <f t="shared" si="0"/>
        <v>1.1524455120273986</v>
      </c>
      <c r="P13" s="120">
        <v>0</v>
      </c>
      <c r="Q13" s="121">
        <v>0</v>
      </c>
      <c r="R13" s="120">
        <v>0</v>
      </c>
      <c r="S13" s="133">
        <v>0</v>
      </c>
      <c r="T13" s="122">
        <v>2801329</v>
      </c>
    </row>
    <row r="14" spans="1:20" ht="25.5" x14ac:dyDescent="0.25">
      <c r="A14" s="108" t="s">
        <v>65</v>
      </c>
      <c r="B14" s="109" t="s">
        <v>200</v>
      </c>
      <c r="C14" s="115"/>
      <c r="D14" s="159">
        <v>14</v>
      </c>
      <c r="E14" s="122">
        <v>6894</v>
      </c>
      <c r="F14" s="120">
        <v>0</v>
      </c>
      <c r="G14" s="120">
        <v>0</v>
      </c>
      <c r="H14" s="122">
        <v>6894</v>
      </c>
      <c r="I14" s="133">
        <f t="shared" si="1"/>
        <v>2.8359874765853631E-3</v>
      </c>
      <c r="J14" s="122">
        <v>6894</v>
      </c>
      <c r="K14" s="120">
        <v>0</v>
      </c>
      <c r="L14" s="122">
        <v>6894</v>
      </c>
      <c r="M14" s="133">
        <f t="shared" si="2"/>
        <v>2.8359874765853631E-3</v>
      </c>
      <c r="N14" s="120">
        <v>0</v>
      </c>
      <c r="O14" s="133">
        <f t="shared" si="0"/>
        <v>2.8359874765853631E-3</v>
      </c>
      <c r="P14" s="120">
        <v>0</v>
      </c>
      <c r="Q14" s="121">
        <v>0</v>
      </c>
      <c r="R14" s="120">
        <v>0</v>
      </c>
      <c r="S14" s="133">
        <v>0</v>
      </c>
      <c r="T14" s="122">
        <v>600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3">
        <f t="shared" si="1"/>
        <v>0</v>
      </c>
      <c r="J15" s="120">
        <v>0</v>
      </c>
      <c r="K15" s="120">
        <v>0</v>
      </c>
      <c r="L15" s="120">
        <v>0</v>
      </c>
      <c r="M15" s="133">
        <f t="shared" si="2"/>
        <v>0</v>
      </c>
      <c r="N15" s="120">
        <v>0</v>
      </c>
      <c r="O15" s="133">
        <f t="shared" si="0"/>
        <v>0</v>
      </c>
      <c r="P15" s="120">
        <v>0</v>
      </c>
      <c r="Q15" s="121">
        <v>0</v>
      </c>
      <c r="R15" s="120">
        <v>0</v>
      </c>
      <c r="S15" s="133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3">
        <f t="shared" si="1"/>
        <v>0</v>
      </c>
      <c r="J16" s="120">
        <v>0</v>
      </c>
      <c r="K16" s="120">
        <v>0</v>
      </c>
      <c r="L16" s="120">
        <v>0</v>
      </c>
      <c r="M16" s="133">
        <f t="shared" si="2"/>
        <v>0</v>
      </c>
      <c r="N16" s="120">
        <v>0</v>
      </c>
      <c r="O16" s="133">
        <f t="shared" si="0"/>
        <v>0</v>
      </c>
      <c r="P16" s="120">
        <v>0</v>
      </c>
      <c r="Q16" s="121">
        <v>0</v>
      </c>
      <c r="R16" s="120">
        <v>0</v>
      </c>
      <c r="S16" s="133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0">
        <f>SUM(D18:D19)</f>
        <v>1</v>
      </c>
      <c r="E17" s="120">
        <f t="shared" ref="E17:T17" si="3">SUM(E18:E19)</f>
        <v>2024</v>
      </c>
      <c r="F17" s="120">
        <f t="shared" si="3"/>
        <v>0</v>
      </c>
      <c r="G17" s="120">
        <f t="shared" si="3"/>
        <v>0</v>
      </c>
      <c r="H17" s="120">
        <f t="shared" si="3"/>
        <v>2024</v>
      </c>
      <c r="I17" s="133">
        <f t="shared" si="3"/>
        <v>8.3261367168679641E-4</v>
      </c>
      <c r="J17" s="120">
        <f t="shared" si="3"/>
        <v>2024</v>
      </c>
      <c r="K17" s="120">
        <f t="shared" si="3"/>
        <v>0</v>
      </c>
      <c r="L17" s="120">
        <f t="shared" si="3"/>
        <v>2024</v>
      </c>
      <c r="M17" s="133">
        <f t="shared" si="3"/>
        <v>8.3261367168679641E-4</v>
      </c>
      <c r="N17" s="120">
        <f t="shared" si="3"/>
        <v>0</v>
      </c>
      <c r="O17" s="133">
        <f t="shared" si="3"/>
        <v>8.3261367168679641E-4</v>
      </c>
      <c r="P17" s="120">
        <f t="shared" si="3"/>
        <v>0</v>
      </c>
      <c r="Q17" s="120">
        <f t="shared" si="3"/>
        <v>0</v>
      </c>
      <c r="R17" s="120">
        <f t="shared" si="3"/>
        <v>0</v>
      </c>
      <c r="S17" s="133">
        <f t="shared" si="3"/>
        <v>0</v>
      </c>
      <c r="T17" s="120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3">
        <f t="shared" si="1"/>
        <v>8.3261367168679641E-4</v>
      </c>
      <c r="J18" s="120">
        <v>2024</v>
      </c>
      <c r="K18" s="120">
        <v>0</v>
      </c>
      <c r="L18" s="120">
        <v>2024</v>
      </c>
      <c r="M18" s="133">
        <f t="shared" si="2"/>
        <v>8.3261367168679641E-4</v>
      </c>
      <c r="N18" s="120">
        <v>0</v>
      </c>
      <c r="O18" s="133">
        <f>L18/243089931*100</f>
        <v>8.3261367168679641E-4</v>
      </c>
      <c r="P18" s="120">
        <v>0</v>
      </c>
      <c r="Q18" s="121">
        <v>0</v>
      </c>
      <c r="R18" s="120">
        <v>0</v>
      </c>
      <c r="S18" s="133">
        <v>0</v>
      </c>
      <c r="T18" s="120">
        <v>2024</v>
      </c>
    </row>
    <row r="19" spans="1:20" ht="25.5" x14ac:dyDescent="0.25">
      <c r="A19" s="108" t="s">
        <v>161</v>
      </c>
      <c r="B19" s="109" t="s">
        <v>201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3">
        <f t="shared" si="1"/>
        <v>0</v>
      </c>
      <c r="J19" s="120">
        <v>0</v>
      </c>
      <c r="K19" s="120">
        <v>0</v>
      </c>
      <c r="L19" s="120">
        <v>0</v>
      </c>
      <c r="M19" s="133">
        <f t="shared" si="2"/>
        <v>0</v>
      </c>
      <c r="N19" s="120">
        <v>0</v>
      </c>
      <c r="O19" s="133">
        <f>L19/243089931*100</f>
        <v>0</v>
      </c>
      <c r="P19" s="120">
        <v>0</v>
      </c>
      <c r="Q19" s="121">
        <v>0</v>
      </c>
      <c r="R19" s="120">
        <v>0</v>
      </c>
      <c r="S19" s="133">
        <v>0</v>
      </c>
      <c r="T19" s="120">
        <v>0</v>
      </c>
    </row>
    <row r="20" spans="1:20" s="138" customFormat="1" x14ac:dyDescent="0.25">
      <c r="A20" s="130"/>
      <c r="B20" s="110" t="s">
        <v>162</v>
      </c>
      <c r="C20" s="122"/>
      <c r="D20" s="123">
        <f>SUM(D9:D17)</f>
        <v>60</v>
      </c>
      <c r="E20" s="123">
        <f>SUM(E9:E17)</f>
        <v>4904489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4904489</v>
      </c>
      <c r="I20" s="134">
        <f t="shared" si="4"/>
        <v>2.0175615583189255</v>
      </c>
      <c r="J20" s="123">
        <f t="shared" si="4"/>
        <v>4904489</v>
      </c>
      <c r="K20" s="123">
        <f t="shared" si="4"/>
        <v>0</v>
      </c>
      <c r="L20" s="123">
        <f t="shared" si="4"/>
        <v>4904489</v>
      </c>
      <c r="M20" s="134">
        <f t="shared" si="4"/>
        <v>2.0175615583189255</v>
      </c>
      <c r="N20" s="123">
        <f t="shared" si="4"/>
        <v>0</v>
      </c>
      <c r="O20" s="134">
        <f>SUM(O9:O17)</f>
        <v>2.0175615583189255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4">
        <f t="shared" si="4"/>
        <v>0</v>
      </c>
      <c r="T20" s="123">
        <f t="shared" si="4"/>
        <v>4887871</v>
      </c>
    </row>
    <row r="21" spans="1:20" s="138" customFormat="1" ht="51" x14ac:dyDescent="0.25">
      <c r="A21" s="130">
        <v>2</v>
      </c>
      <c r="B21" s="110" t="s">
        <v>163</v>
      </c>
      <c r="C21" s="124"/>
      <c r="D21" s="125">
        <v>1</v>
      </c>
      <c r="E21" s="125">
        <v>74</v>
      </c>
      <c r="F21" s="125">
        <v>0</v>
      </c>
      <c r="G21" s="125">
        <v>0</v>
      </c>
      <c r="H21" s="125">
        <v>74</v>
      </c>
      <c r="I21" s="151">
        <f t="shared" si="1"/>
        <v>3.0441408945070619E-5</v>
      </c>
      <c r="J21" s="125">
        <v>74</v>
      </c>
      <c r="K21" s="125">
        <v>0</v>
      </c>
      <c r="L21" s="125">
        <v>74</v>
      </c>
      <c r="M21" s="151">
        <f t="shared" si="2"/>
        <v>3.0441408945070619E-5</v>
      </c>
      <c r="N21" s="125">
        <v>0</v>
      </c>
      <c r="O21" s="151">
        <f>L21/243089931*100</f>
        <v>3.0441408945070619E-5</v>
      </c>
      <c r="P21" s="125">
        <v>0</v>
      </c>
      <c r="Q21" s="126">
        <v>0</v>
      </c>
      <c r="R21" s="125">
        <v>0</v>
      </c>
      <c r="S21" s="151">
        <v>0</v>
      </c>
      <c r="T21" s="125">
        <v>74</v>
      </c>
    </row>
    <row r="22" spans="1:20" s="138" customFormat="1" x14ac:dyDescent="0.25">
      <c r="A22" s="130"/>
      <c r="B22" s="110" t="s">
        <v>164</v>
      </c>
      <c r="C22" s="122"/>
      <c r="D22" s="127">
        <f>D21</f>
        <v>1</v>
      </c>
      <c r="E22" s="127">
        <f t="shared" ref="E22:T22" si="5">E21</f>
        <v>74</v>
      </c>
      <c r="F22" s="127">
        <f t="shared" si="5"/>
        <v>0</v>
      </c>
      <c r="G22" s="127">
        <f t="shared" si="5"/>
        <v>0</v>
      </c>
      <c r="H22" s="127">
        <f t="shared" ref="H22" si="6">H21</f>
        <v>74</v>
      </c>
      <c r="I22" s="134">
        <f t="shared" si="5"/>
        <v>3.0441408945070619E-5</v>
      </c>
      <c r="J22" s="127">
        <f t="shared" si="5"/>
        <v>74</v>
      </c>
      <c r="K22" s="127">
        <f t="shared" si="5"/>
        <v>0</v>
      </c>
      <c r="L22" s="127">
        <f t="shared" si="5"/>
        <v>74</v>
      </c>
      <c r="M22" s="134">
        <f t="shared" ref="M22" si="7">M21</f>
        <v>3.0441408945070619E-5</v>
      </c>
      <c r="N22" s="127">
        <f t="shared" si="5"/>
        <v>0</v>
      </c>
      <c r="O22" s="134">
        <f t="shared" si="5"/>
        <v>3.0441408945070619E-5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4">
        <f t="shared" si="5"/>
        <v>0</v>
      </c>
      <c r="T22" s="127">
        <f t="shared" si="5"/>
        <v>74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3"/>
      <c r="J23" s="120"/>
      <c r="K23" s="120"/>
      <c r="L23" s="120"/>
      <c r="M23" s="133"/>
      <c r="N23" s="120"/>
      <c r="O23" s="133"/>
      <c r="P23" s="120"/>
      <c r="Q23" s="121"/>
      <c r="R23" s="120"/>
      <c r="S23" s="133"/>
      <c r="T23" s="120"/>
    </row>
    <row r="24" spans="1:20" ht="38.25" x14ac:dyDescent="0.25">
      <c r="A24" s="108" t="s">
        <v>166</v>
      </c>
      <c r="B24" s="110" t="s">
        <v>202</v>
      </c>
      <c r="C24" s="122"/>
      <c r="D24" s="122">
        <v>47975</v>
      </c>
      <c r="E24" s="155">
        <f>18164491+74</f>
        <v>18164565</v>
      </c>
      <c r="F24" s="127">
        <v>0</v>
      </c>
      <c r="G24" s="127">
        <v>0</v>
      </c>
      <c r="H24" s="155">
        <f>E24</f>
        <v>18164565</v>
      </c>
      <c r="I24" s="134">
        <f>H24/243089931*100</f>
        <v>7.4723642091123876</v>
      </c>
      <c r="J24" s="155">
        <f>H24</f>
        <v>18164565</v>
      </c>
      <c r="K24" s="127">
        <v>0</v>
      </c>
      <c r="L24" s="155">
        <f>J24</f>
        <v>18164565</v>
      </c>
      <c r="M24" s="134">
        <f>L24/243089931*100</f>
        <v>7.4723642091123876</v>
      </c>
      <c r="N24" s="127">
        <v>0</v>
      </c>
      <c r="O24" s="134">
        <f t="shared" ref="O24:O30" si="8">L24/243089931*100</f>
        <v>7.4723642091123876</v>
      </c>
      <c r="P24" s="127">
        <v>0</v>
      </c>
      <c r="Q24" s="128">
        <v>0</v>
      </c>
      <c r="R24" s="127">
        <v>0</v>
      </c>
      <c r="S24" s="134">
        <v>0</v>
      </c>
      <c r="T24" s="156">
        <v>15115231</v>
      </c>
    </row>
    <row r="25" spans="1:20" ht="51" x14ac:dyDescent="0.25">
      <c r="A25" s="108" t="s">
        <v>167</v>
      </c>
      <c r="B25" s="110" t="s">
        <v>203</v>
      </c>
      <c r="C25" s="122"/>
      <c r="D25" s="122">
        <v>29</v>
      </c>
      <c r="E25" s="156">
        <v>33529084</v>
      </c>
      <c r="F25" s="127">
        <v>0</v>
      </c>
      <c r="G25" s="127">
        <v>0</v>
      </c>
      <c r="H25" s="156">
        <f>E25</f>
        <v>33529084</v>
      </c>
      <c r="I25" s="134">
        <f>H25/243089931*100</f>
        <v>13.792872399967896</v>
      </c>
      <c r="J25" s="156">
        <f>H25</f>
        <v>33529084</v>
      </c>
      <c r="K25" s="127">
        <v>0</v>
      </c>
      <c r="L25" s="156">
        <f>J25</f>
        <v>33529084</v>
      </c>
      <c r="M25" s="134">
        <f>L25/243089931*100</f>
        <v>13.792872399967896</v>
      </c>
      <c r="N25" s="127">
        <v>0</v>
      </c>
      <c r="O25" s="134">
        <f t="shared" si="8"/>
        <v>13.792872399967896</v>
      </c>
      <c r="P25" s="127">
        <v>0</v>
      </c>
      <c r="Q25" s="128">
        <v>0</v>
      </c>
      <c r="R25" s="127">
        <v>0</v>
      </c>
      <c r="S25" s="134">
        <v>0</v>
      </c>
      <c r="T25" s="156">
        <v>33529084</v>
      </c>
    </row>
    <row r="26" spans="1:20" x14ac:dyDescent="0.25">
      <c r="A26" s="108"/>
      <c r="B26" s="109" t="s">
        <v>204</v>
      </c>
      <c r="C26" s="111" t="s">
        <v>191</v>
      </c>
      <c r="D26" s="112"/>
      <c r="E26" s="112">
        <v>6000000</v>
      </c>
      <c r="F26" s="112">
        <v>0</v>
      </c>
      <c r="G26" s="112">
        <v>0</v>
      </c>
      <c r="H26" s="112">
        <v>6000000</v>
      </c>
      <c r="I26" s="135">
        <f>H26/243089931*100</f>
        <v>2.4682223468976181</v>
      </c>
      <c r="J26" s="112">
        <v>6000000</v>
      </c>
      <c r="K26" s="112">
        <v>0</v>
      </c>
      <c r="L26" s="112">
        <v>6000000</v>
      </c>
      <c r="M26" s="135">
        <f>L26/243089931*100</f>
        <v>2.4682223468976181</v>
      </c>
      <c r="N26" s="113">
        <v>0</v>
      </c>
      <c r="O26" s="135">
        <f t="shared" si="8"/>
        <v>2.4682223468976181</v>
      </c>
      <c r="P26" s="112">
        <v>0</v>
      </c>
      <c r="Q26" s="114">
        <v>0</v>
      </c>
      <c r="R26" s="112">
        <v>0</v>
      </c>
      <c r="S26" s="135">
        <v>0</v>
      </c>
      <c r="T26" s="112">
        <v>6000000</v>
      </c>
    </row>
    <row r="27" spans="1:20" x14ac:dyDescent="0.25">
      <c r="A27" s="108"/>
      <c r="B27" s="109" t="s">
        <v>168</v>
      </c>
      <c r="C27" s="111" t="s">
        <v>192</v>
      </c>
      <c r="D27" s="112"/>
      <c r="E27" s="112">
        <v>3363183</v>
      </c>
      <c r="F27" s="112">
        <v>0</v>
      </c>
      <c r="G27" s="112">
        <v>0</v>
      </c>
      <c r="H27" s="112">
        <v>3363183</v>
      </c>
      <c r="I27" s="135">
        <f>H27/243089931*100</f>
        <v>1.3835139062176953</v>
      </c>
      <c r="J27" s="112">
        <v>3363183</v>
      </c>
      <c r="K27" s="112">
        <v>0</v>
      </c>
      <c r="L27" s="112">
        <v>3363183</v>
      </c>
      <c r="M27" s="135">
        <f>L27/243089931*100</f>
        <v>1.3835139062176953</v>
      </c>
      <c r="N27" s="113">
        <v>0</v>
      </c>
      <c r="O27" s="135">
        <f t="shared" si="8"/>
        <v>1.3835139062176953</v>
      </c>
      <c r="P27" s="112">
        <v>0</v>
      </c>
      <c r="Q27" s="114">
        <v>0</v>
      </c>
      <c r="R27" s="112">
        <v>0</v>
      </c>
      <c r="S27" s="135">
        <v>0</v>
      </c>
      <c r="T27" s="112">
        <v>3363183</v>
      </c>
    </row>
    <row r="28" spans="1:20" ht="15.75" customHeight="1" x14ac:dyDescent="0.25">
      <c r="A28" s="108" t="s">
        <v>55</v>
      </c>
      <c r="B28" s="110" t="s">
        <v>70</v>
      </c>
      <c r="C28" s="124"/>
      <c r="D28" s="125">
        <v>2</v>
      </c>
      <c r="E28" s="125">
        <v>9550</v>
      </c>
      <c r="F28" s="125">
        <v>0</v>
      </c>
      <c r="G28" s="125">
        <v>0</v>
      </c>
      <c r="H28" s="125">
        <v>9550</v>
      </c>
      <c r="I28" s="134">
        <f>H28/243089931*100</f>
        <v>3.9285872354787085E-3</v>
      </c>
      <c r="J28" s="125">
        <v>9550</v>
      </c>
      <c r="K28" s="125"/>
      <c r="L28" s="125">
        <v>9550</v>
      </c>
      <c r="M28" s="134">
        <f>L28/243089931*100</f>
        <v>3.9285872354787085E-3</v>
      </c>
      <c r="N28" s="125">
        <v>0</v>
      </c>
      <c r="O28" s="134">
        <f t="shared" si="8"/>
        <v>3.9285872354787085E-3</v>
      </c>
      <c r="P28" s="125">
        <v>0</v>
      </c>
      <c r="Q28" s="126">
        <v>0</v>
      </c>
      <c r="R28" s="125">
        <v>0</v>
      </c>
      <c r="S28" s="151">
        <v>0</v>
      </c>
      <c r="T28" s="125">
        <v>9550</v>
      </c>
    </row>
    <row r="29" spans="1:20" x14ac:dyDescent="0.25">
      <c r="A29" s="108" t="s">
        <v>56</v>
      </c>
      <c r="B29" s="109" t="s">
        <v>71</v>
      </c>
      <c r="C29" s="115"/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35">
        <f t="shared" ref="I29:I30" si="9">H29/243089931*100</f>
        <v>0</v>
      </c>
      <c r="J29" s="120">
        <v>0</v>
      </c>
      <c r="K29" s="120">
        <v>0</v>
      </c>
      <c r="L29" s="120">
        <v>0</v>
      </c>
      <c r="M29" s="135">
        <f t="shared" ref="M29:M30" si="10">L29/243089931*100</f>
        <v>0</v>
      </c>
      <c r="N29" s="120">
        <v>0</v>
      </c>
      <c r="O29" s="135">
        <f t="shared" si="8"/>
        <v>0</v>
      </c>
      <c r="P29" s="120">
        <v>0</v>
      </c>
      <c r="Q29" s="121">
        <v>0</v>
      </c>
      <c r="R29" s="120">
        <v>0</v>
      </c>
      <c r="S29" s="133">
        <v>0</v>
      </c>
      <c r="T29" s="120">
        <v>0</v>
      </c>
    </row>
    <row r="30" spans="1:20" ht="38.25" x14ac:dyDescent="0.25">
      <c r="A30" s="108" t="s">
        <v>57</v>
      </c>
      <c r="B30" s="109" t="s">
        <v>72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3">
        <f t="shared" si="9"/>
        <v>0</v>
      </c>
      <c r="J30" s="120">
        <v>0</v>
      </c>
      <c r="K30" s="120">
        <v>0</v>
      </c>
      <c r="L30" s="120">
        <v>0</v>
      </c>
      <c r="M30" s="133">
        <f t="shared" si="10"/>
        <v>0</v>
      </c>
      <c r="N30" s="120">
        <v>0</v>
      </c>
      <c r="O30" s="133">
        <f t="shared" si="8"/>
        <v>0</v>
      </c>
      <c r="P30" s="120">
        <v>0</v>
      </c>
      <c r="Q30" s="121">
        <v>0</v>
      </c>
      <c r="R30" s="120">
        <v>0</v>
      </c>
      <c r="S30" s="133">
        <v>0</v>
      </c>
      <c r="T30" s="120">
        <v>0</v>
      </c>
    </row>
    <row r="31" spans="1:20" x14ac:dyDescent="0.25">
      <c r="A31" s="108" t="s">
        <v>61</v>
      </c>
      <c r="B31" s="110" t="s">
        <v>129</v>
      </c>
      <c r="C31" s="122"/>
      <c r="D31" s="127">
        <f>D32+D33+D35+D36+D37+D38+D39</f>
        <v>1616</v>
      </c>
      <c r="E31" s="127">
        <f>E32+E33+E35+E36+E37+E38+E39</f>
        <v>54560641</v>
      </c>
      <c r="F31" s="127">
        <f>F32+F33+F35+F36+F37+F38+F39</f>
        <v>0</v>
      </c>
      <c r="G31" s="127">
        <f>G32+G33+G35+G36+G37+G38+G39</f>
        <v>0</v>
      </c>
      <c r="H31" s="127">
        <f>H32+H33+H35+H36+H37+H38+H39</f>
        <v>54560641</v>
      </c>
      <c r="I31" s="202">
        <f>I32+I33+I35+I36+I37+I38+I39</f>
        <v>22.444632229543068</v>
      </c>
      <c r="J31" s="127">
        <f>J32+J33+J35+J36+J37+J38+J39</f>
        <v>54560641</v>
      </c>
      <c r="K31" s="127">
        <f>K32+K33+K35+K36+K37+K38+K39</f>
        <v>0</v>
      </c>
      <c r="L31" s="127">
        <f>L32+L33+L35+L36+L37+L38+L39</f>
        <v>54560641</v>
      </c>
      <c r="M31" s="202">
        <f>M32+M33+M35+M36+M37+M38+M39</f>
        <v>22.444632229543068</v>
      </c>
      <c r="N31" s="127">
        <f>N32+N33+N35+N36+N37+N38+N39</f>
        <v>0</v>
      </c>
      <c r="O31" s="202">
        <f>O32+O33+O35+O36+O37+O38+O39</f>
        <v>22.444632229543068</v>
      </c>
      <c r="P31" s="127">
        <f>P32+P33+P35+P36+P37+P38+P39</f>
        <v>0</v>
      </c>
      <c r="Q31" s="128">
        <f>Q32+Q33+Q35+Q36+Q37+Q38+Q39</f>
        <v>0</v>
      </c>
      <c r="R31" s="127">
        <f>R32+R33+R35+R36+R37+R38+R39</f>
        <v>0</v>
      </c>
      <c r="S31" s="202">
        <f>S32+S33+S35+S36+S37+S38+S39</f>
        <v>0</v>
      </c>
      <c r="T31" s="127">
        <f>T32+T33+T35+T36+T37+T38+T39</f>
        <v>53404780</v>
      </c>
    </row>
    <row r="32" spans="1:20" ht="15" customHeight="1" x14ac:dyDescent="0.25">
      <c r="A32" s="108" t="s">
        <v>148</v>
      </c>
      <c r="B32" s="110" t="s">
        <v>169</v>
      </c>
      <c r="C32" s="129"/>
      <c r="D32" s="131">
        <v>4</v>
      </c>
      <c r="E32" s="156">
        <v>18476</v>
      </c>
      <c r="F32" s="61">
        <v>0</v>
      </c>
      <c r="G32" s="61">
        <v>0</v>
      </c>
      <c r="H32" s="156">
        <v>18476</v>
      </c>
      <c r="I32" s="134">
        <f>H32/243089931*100</f>
        <v>7.6004793468800649E-3</v>
      </c>
      <c r="J32" s="156">
        <v>18476</v>
      </c>
      <c r="K32" s="61">
        <v>0</v>
      </c>
      <c r="L32" s="156">
        <v>18476</v>
      </c>
      <c r="M32" s="134">
        <f>L32/243089931*100</f>
        <v>7.6004793468800649E-3</v>
      </c>
      <c r="N32" s="61">
        <v>0</v>
      </c>
      <c r="O32" s="134">
        <f t="shared" ref="O32:O42" si="11">L32/243089931*100</f>
        <v>7.6004793468800649E-3</v>
      </c>
      <c r="P32" s="61">
        <v>0</v>
      </c>
      <c r="Q32" s="62">
        <v>0</v>
      </c>
      <c r="R32" s="61">
        <v>0</v>
      </c>
      <c r="S32" s="152">
        <v>0</v>
      </c>
      <c r="T32" s="156">
        <v>18476</v>
      </c>
    </row>
    <row r="33" spans="1:20" x14ac:dyDescent="0.25">
      <c r="A33" s="108" t="s">
        <v>170</v>
      </c>
      <c r="B33" s="110" t="s">
        <v>171</v>
      </c>
      <c r="C33" s="129"/>
      <c r="D33" s="122">
        <v>538</v>
      </c>
      <c r="E33" s="156">
        <v>16784977</v>
      </c>
      <c r="F33" s="61">
        <v>0</v>
      </c>
      <c r="G33" s="61">
        <v>0</v>
      </c>
      <c r="H33" s="156">
        <v>16784977</v>
      </c>
      <c r="I33" s="134">
        <f>H33/243089931*100</f>
        <v>6.9048425539270903</v>
      </c>
      <c r="J33" s="156">
        <v>16784977</v>
      </c>
      <c r="K33" s="61">
        <v>0</v>
      </c>
      <c r="L33" s="156">
        <v>16784977</v>
      </c>
      <c r="M33" s="134">
        <f>L33/243089931*100</f>
        <v>6.9048425539270903</v>
      </c>
      <c r="N33" s="61">
        <v>0</v>
      </c>
      <c r="O33" s="134">
        <f t="shared" si="11"/>
        <v>6.9048425539270903</v>
      </c>
      <c r="P33" s="61">
        <v>0</v>
      </c>
      <c r="Q33" s="62">
        <v>0</v>
      </c>
      <c r="R33" s="61">
        <v>0</v>
      </c>
      <c r="S33" s="152">
        <v>0</v>
      </c>
      <c r="T33" s="156">
        <v>16784931</v>
      </c>
    </row>
    <row r="34" spans="1:20" x14ac:dyDescent="0.25">
      <c r="A34" s="108"/>
      <c r="B34" s="109" t="s">
        <v>168</v>
      </c>
      <c r="C34" s="141" t="s">
        <v>187</v>
      </c>
      <c r="D34" s="61">
        <v>1</v>
      </c>
      <c r="E34" s="61">
        <v>11119635</v>
      </c>
      <c r="F34" s="61">
        <v>0</v>
      </c>
      <c r="G34" s="61">
        <v>0</v>
      </c>
      <c r="H34" s="61">
        <v>11119635</v>
      </c>
      <c r="I34" s="133">
        <f t="shared" ref="I34:I42" si="12">H34/243089931*100</f>
        <v>4.5742885993908153</v>
      </c>
      <c r="J34" s="61">
        <v>11119635</v>
      </c>
      <c r="K34" s="61">
        <v>0</v>
      </c>
      <c r="L34" s="61">
        <v>11119635</v>
      </c>
      <c r="M34" s="133">
        <f t="shared" ref="M34:M42" si="13">L34/243089931*100</f>
        <v>4.5742885993908153</v>
      </c>
      <c r="N34" s="61">
        <v>0</v>
      </c>
      <c r="O34" s="133">
        <f t="shared" si="11"/>
        <v>4.5742885993908153</v>
      </c>
      <c r="P34" s="61">
        <v>0</v>
      </c>
      <c r="Q34" s="62">
        <v>0</v>
      </c>
      <c r="R34" s="61">
        <v>0</v>
      </c>
      <c r="S34" s="152">
        <v>0</v>
      </c>
      <c r="T34" s="157">
        <v>11119635</v>
      </c>
    </row>
    <row r="35" spans="1:20" ht="25.5" x14ac:dyDescent="0.25">
      <c r="A35" s="108" t="s">
        <v>172</v>
      </c>
      <c r="B35" s="110" t="s">
        <v>173</v>
      </c>
      <c r="C35" s="129"/>
      <c r="D35" s="122">
        <v>180</v>
      </c>
      <c r="E35" s="156">
        <v>2410841</v>
      </c>
      <c r="F35" s="61">
        <v>0</v>
      </c>
      <c r="G35" s="61">
        <v>0</v>
      </c>
      <c r="H35" s="156">
        <f>E35</f>
        <v>2410841</v>
      </c>
      <c r="I35" s="134">
        <f t="shared" si="12"/>
        <v>0.99174860516950003</v>
      </c>
      <c r="J35" s="156">
        <f>H35</f>
        <v>2410841</v>
      </c>
      <c r="K35" s="61">
        <v>0</v>
      </c>
      <c r="L35" s="156">
        <f>J35</f>
        <v>2410841</v>
      </c>
      <c r="M35" s="134">
        <f t="shared" si="13"/>
        <v>0.99174860516950003</v>
      </c>
      <c r="N35" s="61">
        <v>0</v>
      </c>
      <c r="O35" s="134">
        <f t="shared" si="11"/>
        <v>0.99174860516950003</v>
      </c>
      <c r="P35" s="61">
        <v>0</v>
      </c>
      <c r="Q35" s="62">
        <v>0</v>
      </c>
      <c r="R35" s="61">
        <v>0</v>
      </c>
      <c r="S35" s="152">
        <v>0</v>
      </c>
      <c r="T35" s="156">
        <v>2410841</v>
      </c>
    </row>
    <row r="36" spans="1:20" ht="25.5" x14ac:dyDescent="0.25">
      <c r="A36" s="108" t="s">
        <v>174</v>
      </c>
      <c r="B36" s="110" t="s">
        <v>175</v>
      </c>
      <c r="C36" s="129"/>
      <c r="D36" s="122">
        <v>286</v>
      </c>
      <c r="E36" s="156">
        <v>689542</v>
      </c>
      <c r="F36" s="61">
        <v>0</v>
      </c>
      <c r="G36" s="61">
        <v>0</v>
      </c>
      <c r="H36" s="156">
        <f>E36</f>
        <v>689542</v>
      </c>
      <c r="I36" s="134">
        <f t="shared" si="12"/>
        <v>0.28365716225407955</v>
      </c>
      <c r="J36" s="156">
        <f>H36</f>
        <v>689542</v>
      </c>
      <c r="K36" s="61">
        <v>0</v>
      </c>
      <c r="L36" s="156">
        <f>J36</f>
        <v>689542</v>
      </c>
      <c r="M36" s="134">
        <f t="shared" si="13"/>
        <v>0.28365716225407955</v>
      </c>
      <c r="N36" s="61">
        <v>0</v>
      </c>
      <c r="O36" s="134">
        <f t="shared" si="11"/>
        <v>0.28365716225407955</v>
      </c>
      <c r="P36" s="61">
        <v>0</v>
      </c>
      <c r="Q36" s="62">
        <v>0</v>
      </c>
      <c r="R36" s="61">
        <v>0</v>
      </c>
      <c r="S36" s="152">
        <v>0</v>
      </c>
      <c r="T36" s="156">
        <v>688193</v>
      </c>
    </row>
    <row r="37" spans="1:20" ht="25.5" x14ac:dyDescent="0.25">
      <c r="A37" s="108" t="s">
        <v>176</v>
      </c>
      <c r="B37" s="110" t="s">
        <v>177</v>
      </c>
      <c r="C37" s="129"/>
      <c r="D37" s="127">
        <v>2</v>
      </c>
      <c r="E37" s="127">
        <v>2264000</v>
      </c>
      <c r="F37" s="61">
        <v>0</v>
      </c>
      <c r="G37" s="61">
        <v>0</v>
      </c>
      <c r="H37" s="127">
        <v>2264000</v>
      </c>
      <c r="I37" s="134">
        <f t="shared" si="12"/>
        <v>0.93134256556270112</v>
      </c>
      <c r="J37" s="127">
        <v>2264000</v>
      </c>
      <c r="K37" s="61">
        <v>0</v>
      </c>
      <c r="L37" s="127">
        <v>2264000</v>
      </c>
      <c r="M37" s="134">
        <f t="shared" si="13"/>
        <v>0.93134256556270112</v>
      </c>
      <c r="N37" s="61">
        <v>0</v>
      </c>
      <c r="O37" s="134">
        <f t="shared" si="11"/>
        <v>0.93134256556270112</v>
      </c>
      <c r="P37" s="61">
        <v>0</v>
      </c>
      <c r="Q37" s="62">
        <v>0</v>
      </c>
      <c r="R37" s="61">
        <v>0</v>
      </c>
      <c r="S37" s="152">
        <v>0</v>
      </c>
      <c r="T37" s="156">
        <v>1224000</v>
      </c>
    </row>
    <row r="38" spans="1:20" x14ac:dyDescent="0.25">
      <c r="A38" s="108" t="s">
        <v>178</v>
      </c>
      <c r="B38" s="110" t="s">
        <v>179</v>
      </c>
      <c r="C38" s="129"/>
      <c r="D38" s="122">
        <v>151</v>
      </c>
      <c r="E38" s="156">
        <v>272157</v>
      </c>
      <c r="F38" s="61">
        <v>0</v>
      </c>
      <c r="G38" s="61">
        <v>0</v>
      </c>
      <c r="H38" s="156">
        <f>E38</f>
        <v>272157</v>
      </c>
      <c r="I38" s="134">
        <f t="shared" si="12"/>
        <v>0.11195733154410251</v>
      </c>
      <c r="J38" s="156">
        <f>H38</f>
        <v>272157</v>
      </c>
      <c r="K38" s="61">
        <v>0</v>
      </c>
      <c r="L38" s="156">
        <f>J38</f>
        <v>272157</v>
      </c>
      <c r="M38" s="134">
        <f t="shared" si="13"/>
        <v>0.11195733154410251</v>
      </c>
      <c r="N38" s="61">
        <v>0</v>
      </c>
      <c r="O38" s="134">
        <f t="shared" si="11"/>
        <v>0.11195733154410251</v>
      </c>
      <c r="P38" s="61">
        <v>0</v>
      </c>
      <c r="Q38" s="62">
        <v>0</v>
      </c>
      <c r="R38" s="61">
        <v>0</v>
      </c>
      <c r="S38" s="152">
        <v>0</v>
      </c>
      <c r="T38" s="156">
        <v>272157</v>
      </c>
    </row>
    <row r="39" spans="1:20" x14ac:dyDescent="0.25">
      <c r="A39" s="108" t="s">
        <v>180</v>
      </c>
      <c r="B39" s="110" t="s">
        <v>131</v>
      </c>
      <c r="C39" s="129"/>
      <c r="D39" s="122">
        <v>455</v>
      </c>
      <c r="E39" s="156">
        <v>32120648</v>
      </c>
      <c r="F39" s="61">
        <v>0</v>
      </c>
      <c r="G39" s="61">
        <v>0</v>
      </c>
      <c r="H39" s="156">
        <f>E39</f>
        <v>32120648</v>
      </c>
      <c r="I39" s="134">
        <f t="shared" si="12"/>
        <v>13.213483531738712</v>
      </c>
      <c r="J39" s="156">
        <f>H39</f>
        <v>32120648</v>
      </c>
      <c r="K39" s="61">
        <v>0</v>
      </c>
      <c r="L39" s="156">
        <f>J39</f>
        <v>32120648</v>
      </c>
      <c r="M39" s="134">
        <f t="shared" si="13"/>
        <v>13.213483531738712</v>
      </c>
      <c r="N39" s="61">
        <v>0</v>
      </c>
      <c r="O39" s="134">
        <f t="shared" si="11"/>
        <v>13.213483531738712</v>
      </c>
      <c r="P39" s="61">
        <v>0</v>
      </c>
      <c r="Q39" s="62">
        <v>0</v>
      </c>
      <c r="R39" s="61">
        <v>0</v>
      </c>
      <c r="S39" s="152">
        <v>0</v>
      </c>
      <c r="T39" s="156">
        <v>32006182</v>
      </c>
    </row>
    <row r="40" spans="1:20" ht="25.5" customHeight="1" x14ac:dyDescent="0.25">
      <c r="A40" s="108"/>
      <c r="B40" s="109" t="s">
        <v>205</v>
      </c>
      <c r="C40" s="141" t="s">
        <v>188</v>
      </c>
      <c r="D40" s="160">
        <v>1</v>
      </c>
      <c r="E40" s="160">
        <v>8556444</v>
      </c>
      <c r="F40" s="160">
        <v>0</v>
      </c>
      <c r="G40" s="160">
        <v>0</v>
      </c>
      <c r="H40" s="160">
        <v>8556444</v>
      </c>
      <c r="I40" s="135">
        <f t="shared" si="12"/>
        <v>3.5198677151296738</v>
      </c>
      <c r="J40" s="160">
        <v>8556444</v>
      </c>
      <c r="K40" s="160">
        <v>0</v>
      </c>
      <c r="L40" s="160">
        <v>8556444</v>
      </c>
      <c r="M40" s="135">
        <f t="shared" si="13"/>
        <v>3.5198677151296738</v>
      </c>
      <c r="N40" s="160">
        <v>0</v>
      </c>
      <c r="O40" s="135">
        <f t="shared" si="11"/>
        <v>3.5198677151296738</v>
      </c>
      <c r="P40" s="160">
        <v>0</v>
      </c>
      <c r="Q40" s="161">
        <v>0</v>
      </c>
      <c r="R40" s="160">
        <v>0</v>
      </c>
      <c r="S40" s="162">
        <v>0</v>
      </c>
      <c r="T40" s="163">
        <v>8556444</v>
      </c>
    </row>
    <row r="41" spans="1:20" ht="25.5" x14ac:dyDescent="0.25">
      <c r="A41" s="108"/>
      <c r="B41" s="109" t="s">
        <v>206</v>
      </c>
      <c r="C41" s="141" t="s">
        <v>189</v>
      </c>
      <c r="D41" s="160">
        <v>1</v>
      </c>
      <c r="E41" s="160">
        <v>5158248</v>
      </c>
      <c r="F41" s="160">
        <v>0</v>
      </c>
      <c r="G41" s="160">
        <v>0</v>
      </c>
      <c r="H41" s="160">
        <v>5158248</v>
      </c>
      <c r="I41" s="135">
        <f t="shared" si="12"/>
        <v>2.1219504974066572</v>
      </c>
      <c r="J41" s="160">
        <v>5158248</v>
      </c>
      <c r="K41" s="160">
        <v>0</v>
      </c>
      <c r="L41" s="160">
        <v>5158248</v>
      </c>
      <c r="M41" s="135">
        <f t="shared" si="13"/>
        <v>2.1219504974066572</v>
      </c>
      <c r="N41" s="160">
        <v>0</v>
      </c>
      <c r="O41" s="135">
        <f t="shared" si="11"/>
        <v>2.1219504974066572</v>
      </c>
      <c r="P41" s="160">
        <v>0</v>
      </c>
      <c r="Q41" s="161">
        <v>0</v>
      </c>
      <c r="R41" s="160">
        <v>0</v>
      </c>
      <c r="S41" s="162">
        <v>0</v>
      </c>
      <c r="T41" s="163">
        <v>5158248</v>
      </c>
    </row>
    <row r="42" spans="1:20" ht="38.25" x14ac:dyDescent="0.25">
      <c r="A42" s="108"/>
      <c r="B42" s="109" t="s">
        <v>207</v>
      </c>
      <c r="C42" s="141" t="s">
        <v>190</v>
      </c>
      <c r="D42" s="160">
        <v>1</v>
      </c>
      <c r="E42" s="163">
        <v>5087707</v>
      </c>
      <c r="F42" s="160">
        <v>0</v>
      </c>
      <c r="G42" s="160">
        <v>0</v>
      </c>
      <c r="H42" s="163">
        <v>5087707</v>
      </c>
      <c r="I42" s="135">
        <f t="shared" si="12"/>
        <v>2.0929320186445732</v>
      </c>
      <c r="J42" s="163">
        <v>5087707</v>
      </c>
      <c r="K42" s="160">
        <v>0</v>
      </c>
      <c r="L42" s="163">
        <v>5087707</v>
      </c>
      <c r="M42" s="135">
        <f t="shared" si="13"/>
        <v>2.0929320186445732</v>
      </c>
      <c r="N42" s="160">
        <v>0</v>
      </c>
      <c r="O42" s="135">
        <f t="shared" si="11"/>
        <v>2.0929320186445732</v>
      </c>
      <c r="P42" s="160">
        <v>0</v>
      </c>
      <c r="Q42" s="161">
        <v>0</v>
      </c>
      <c r="R42" s="160">
        <v>0</v>
      </c>
      <c r="S42" s="162">
        <v>0</v>
      </c>
      <c r="T42" s="163">
        <v>5087707</v>
      </c>
    </row>
    <row r="43" spans="1:20" s="138" customFormat="1" x14ac:dyDescent="0.25">
      <c r="A43" s="130"/>
      <c r="B43" s="110" t="s">
        <v>181</v>
      </c>
      <c r="C43" s="122"/>
      <c r="D43" s="123">
        <f>D24+D25+D28+D29+D30+D31</f>
        <v>49622</v>
      </c>
      <c r="E43" s="123">
        <f>E24+E25+E28+E29+E30+E31</f>
        <v>106263840</v>
      </c>
      <c r="F43" s="123">
        <f>F24+F25+F28+F29+F30+F31</f>
        <v>0</v>
      </c>
      <c r="G43" s="123">
        <f>G24+G25+G28+G29+G30+G31</f>
        <v>0</v>
      </c>
      <c r="H43" s="123">
        <f>H24+H25+H28+H29+H30+H31</f>
        <v>106263840</v>
      </c>
      <c r="I43" s="134">
        <f>I24+I25+I28+I29+I30+I31</f>
        <v>43.713797425858829</v>
      </c>
      <c r="J43" s="123">
        <f>J24+J25+J28+J29+J30+J31</f>
        <v>106263840</v>
      </c>
      <c r="K43" s="123">
        <f>K24+K25+K28+K29+K30+K31</f>
        <v>0</v>
      </c>
      <c r="L43" s="123">
        <f>L24+L25+L28+L29+L30+L31</f>
        <v>106263840</v>
      </c>
      <c r="M43" s="134">
        <f>M24+M25+M28+M29+M30+M31</f>
        <v>43.713797425858829</v>
      </c>
      <c r="N43" s="123">
        <f>N24+N25+N28+N29+N30+N31</f>
        <v>0</v>
      </c>
      <c r="O43" s="134">
        <f>O24+O25+O28+O29+O30+O31</f>
        <v>43.713797425858829</v>
      </c>
      <c r="P43" s="123">
        <f>P24+P25+P28+P29+P30+P31</f>
        <v>0</v>
      </c>
      <c r="Q43" s="128">
        <f>Q24+Q25+Q28+Q29+Q30+Q31</f>
        <v>0</v>
      </c>
      <c r="R43" s="123">
        <f>R24+R25+R28+R29+R30+R31</f>
        <v>0</v>
      </c>
      <c r="S43" s="134">
        <f>S24+S25+S28+S29+S30+S31</f>
        <v>0</v>
      </c>
      <c r="T43" s="123">
        <f>T24+T25+T28+T29+T30+T31</f>
        <v>102058645</v>
      </c>
    </row>
    <row r="44" spans="1:20" s="138" customFormat="1" ht="42.75" customHeight="1" x14ac:dyDescent="0.25">
      <c r="A44" s="130"/>
      <c r="B44" s="110" t="s">
        <v>182</v>
      </c>
      <c r="C44" s="122"/>
      <c r="D44" s="123">
        <f>D43+D22+D20</f>
        <v>49683</v>
      </c>
      <c r="E44" s="123">
        <f>E43+E22+E20</f>
        <v>111168403</v>
      </c>
      <c r="F44" s="123">
        <f>F43+F22+F20</f>
        <v>0</v>
      </c>
      <c r="G44" s="123">
        <f>G43+G22+G20</f>
        <v>0</v>
      </c>
      <c r="H44" s="123">
        <f>H43+H22+H20</f>
        <v>111168403</v>
      </c>
      <c r="I44" s="134">
        <f>I43+I22+I20</f>
        <v>45.731389425586698</v>
      </c>
      <c r="J44" s="123">
        <f>J43+J22+J20</f>
        <v>111168403</v>
      </c>
      <c r="K44" s="123">
        <f>K43+K22+K20</f>
        <v>0</v>
      </c>
      <c r="L44" s="123">
        <f>L43+L22+L20</f>
        <v>111168403</v>
      </c>
      <c r="M44" s="134">
        <f>M43+M22+M20</f>
        <v>45.731389425586698</v>
      </c>
      <c r="N44" s="123">
        <f>N43+N22+N20</f>
        <v>0</v>
      </c>
      <c r="O44" s="134">
        <f>O43+O22+O20</f>
        <v>45.731389425586698</v>
      </c>
      <c r="P44" s="123">
        <f>P43+P22+P20</f>
        <v>0</v>
      </c>
      <c r="Q44" s="128">
        <f>Q43+Q22+Q20</f>
        <v>0</v>
      </c>
      <c r="R44" s="123">
        <f>R43+R22+R20</f>
        <v>0</v>
      </c>
      <c r="S44" s="134">
        <f>S43+S22+S20</f>
        <v>0</v>
      </c>
      <c r="T44" s="123">
        <f>T43+T22+T20</f>
        <v>106946590</v>
      </c>
    </row>
    <row r="47" spans="1:20" x14ac:dyDescent="0.25"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  <mergeCell ref="O5:O7"/>
    <mergeCell ref="P5:Q5"/>
    <mergeCell ref="R5:S5"/>
    <mergeCell ref="T5:T7"/>
    <mergeCell ref="J6:L6"/>
    <mergeCell ref="M6:M7"/>
    <mergeCell ref="P6:P7"/>
    <mergeCell ref="Q6:Q7"/>
    <mergeCell ref="R6:R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activeCell="A4" sqref="A4:T4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94" t="s">
        <v>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6"/>
    </row>
    <row r="2" spans="1:20" x14ac:dyDescent="0.25">
      <c r="A2" s="197" t="s">
        <v>50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9"/>
    </row>
    <row r="3" spans="1:20" x14ac:dyDescent="0.25">
      <c r="A3" s="197" t="s">
        <v>249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9"/>
    </row>
    <row r="4" spans="1:20" x14ac:dyDescent="0.25">
      <c r="A4" s="197" t="s">
        <v>51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9"/>
    </row>
    <row r="5" spans="1:20" x14ac:dyDescent="0.25">
      <c r="A5" s="200"/>
      <c r="B5" s="191" t="s">
        <v>74</v>
      </c>
      <c r="C5" s="191" t="s">
        <v>75</v>
      </c>
      <c r="D5" s="191" t="s">
        <v>76</v>
      </c>
      <c r="E5" s="191" t="s">
        <v>4</v>
      </c>
      <c r="F5" s="191" t="s">
        <v>77</v>
      </c>
      <c r="G5" s="191" t="s">
        <v>78</v>
      </c>
      <c r="H5" s="191" t="s">
        <v>79</v>
      </c>
      <c r="I5" s="193" t="s">
        <v>80</v>
      </c>
      <c r="J5" s="191" t="s">
        <v>52</v>
      </c>
      <c r="K5" s="191"/>
      <c r="L5" s="191"/>
      <c r="M5" s="191"/>
      <c r="N5" s="191" t="s">
        <v>81</v>
      </c>
      <c r="O5" s="193" t="s">
        <v>82</v>
      </c>
      <c r="P5" s="191" t="s">
        <v>14</v>
      </c>
      <c r="Q5" s="191"/>
      <c r="R5" s="191" t="s">
        <v>15</v>
      </c>
      <c r="S5" s="191"/>
      <c r="T5" s="192" t="s">
        <v>83</v>
      </c>
    </row>
    <row r="6" spans="1:20" x14ac:dyDescent="0.25">
      <c r="A6" s="200"/>
      <c r="B6" s="201"/>
      <c r="C6" s="191"/>
      <c r="D6" s="191"/>
      <c r="E6" s="191"/>
      <c r="F6" s="191"/>
      <c r="G6" s="191"/>
      <c r="H6" s="191"/>
      <c r="I6" s="193"/>
      <c r="J6" s="191" t="s">
        <v>84</v>
      </c>
      <c r="K6" s="191"/>
      <c r="L6" s="191"/>
      <c r="M6" s="193" t="s">
        <v>85</v>
      </c>
      <c r="N6" s="191"/>
      <c r="O6" s="193"/>
      <c r="P6" s="191" t="s">
        <v>86</v>
      </c>
      <c r="Q6" s="193" t="s">
        <v>23</v>
      </c>
      <c r="R6" s="191" t="s">
        <v>183</v>
      </c>
      <c r="S6" s="193" t="s">
        <v>156</v>
      </c>
      <c r="T6" s="192"/>
    </row>
    <row r="7" spans="1:20" ht="75" customHeight="1" x14ac:dyDescent="0.25">
      <c r="A7" s="200"/>
      <c r="B7" s="201"/>
      <c r="C7" s="191"/>
      <c r="D7" s="191"/>
      <c r="E7" s="191"/>
      <c r="F7" s="191"/>
      <c r="G7" s="191"/>
      <c r="H7" s="191"/>
      <c r="I7" s="193"/>
      <c r="J7" s="18" t="s">
        <v>88</v>
      </c>
      <c r="K7" s="18" t="s">
        <v>89</v>
      </c>
      <c r="L7" s="18" t="s">
        <v>21</v>
      </c>
      <c r="M7" s="193"/>
      <c r="N7" s="191"/>
      <c r="O7" s="193"/>
      <c r="P7" s="191"/>
      <c r="Q7" s="193"/>
      <c r="R7" s="191"/>
      <c r="S7" s="193"/>
      <c r="T7" s="192"/>
    </row>
    <row r="8" spans="1:20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34.5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24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O5:O7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2020-07-20T11:49:16Z</cp:lastPrinted>
  <dcterms:created xsi:type="dcterms:W3CDTF">2019-01-25T19:19:24Z</dcterms:created>
  <dcterms:modified xsi:type="dcterms:W3CDTF">2021-01-22T09:51:12Z</dcterms:modified>
  <cp:contentStatus/>
</cp:coreProperties>
</file>