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40" windowHeight="8580" tabRatio="636" firstSheet="1" activeTab="1"/>
  </bookViews>
  <sheets>
    <sheet name="Statement-I(a)" sheetId="9" r:id="rId1"/>
    <sheet name="SH._PATTERN" sheetId="3" r:id="rId2"/>
    <sheet name="Pro &amp; Pro Group" sheetId="4" r:id="rId3"/>
    <sheet name="Public Group" sheetId="5" r:id="rId4"/>
    <sheet name="locked-in shares" sheetId="6" r:id="rId5"/>
    <sheet name="DRDetails" sheetId="7" r:id="rId6"/>
    <sheet name="DRHolding" sheetId="8" r:id="rId7"/>
  </sheets>
  <externalReferences>
    <externalReference r:id="rId8"/>
  </externalReferences>
  <definedNames>
    <definedName name="_xlnm.Print_Area" localSheetId="2">'Pro &amp; Pro Group'!$A$1:$AT$63</definedName>
    <definedName name="_xlnm.Print_Area" localSheetId="1">SH._PATTERN!$A$1:$K$73</definedName>
    <definedName name="_xlnm.Print_Titles" localSheetId="2">'Pro &amp; Pro Group'!$4:$4</definedName>
  </definedNames>
  <calcPr calcId="125725" fullCalcOnLoad="1"/>
</workbook>
</file>

<file path=xl/calcChain.xml><?xml version="1.0" encoding="utf-8"?>
<calcChain xmlns="http://schemas.openxmlformats.org/spreadsheetml/2006/main">
  <c r="D7" i="9"/>
  <c r="D8"/>
  <c r="B9"/>
  <c r="C7" s="1"/>
  <c r="C9" s="1"/>
  <c r="D9"/>
  <c r="B13"/>
  <c r="D11" s="1"/>
  <c r="C16"/>
  <c r="B17"/>
  <c r="C15" s="1"/>
  <c r="C17" s="1"/>
  <c r="C16" i="5"/>
  <c r="E52" i="3"/>
  <c r="D52"/>
  <c r="G6" i="4"/>
  <c r="H6" s="1"/>
  <c r="I63"/>
  <c r="D63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I62"/>
  <c r="D62"/>
  <c r="I61"/>
  <c r="D61"/>
  <c r="I60"/>
  <c r="D60"/>
  <c r="I59"/>
  <c r="D59"/>
  <c r="I58"/>
  <c r="D58"/>
  <c r="I57"/>
  <c r="D57"/>
  <c r="I56"/>
  <c r="D56"/>
  <c r="I55"/>
  <c r="D55"/>
  <c r="I54"/>
  <c r="D54"/>
  <c r="I53"/>
  <c r="D53"/>
  <c r="I52"/>
  <c r="D52"/>
  <c r="I51"/>
  <c r="D51"/>
  <c r="I50"/>
  <c r="D50"/>
  <c r="I49"/>
  <c r="D49"/>
  <c r="I48"/>
  <c r="D48"/>
  <c r="I47"/>
  <c r="D47"/>
  <c r="I46"/>
  <c r="D46"/>
  <c r="I45"/>
  <c r="D45"/>
  <c r="I44"/>
  <c r="D44"/>
  <c r="I43"/>
  <c r="D43"/>
  <c r="I42"/>
  <c r="D42"/>
  <c r="I41"/>
  <c r="D41"/>
  <c r="I40"/>
  <c r="D40"/>
  <c r="I39"/>
  <c r="D39"/>
  <c r="I38"/>
  <c r="D38"/>
  <c r="I37"/>
  <c r="D37"/>
  <c r="I36"/>
  <c r="D36"/>
  <c r="I35"/>
  <c r="D35"/>
  <c r="I34"/>
  <c r="D34"/>
  <c r="I33"/>
  <c r="D33"/>
  <c r="I32"/>
  <c r="D32"/>
  <c r="I31"/>
  <c r="D31"/>
  <c r="I30"/>
  <c r="D30"/>
  <c r="I29"/>
  <c r="D29"/>
  <c r="I28"/>
  <c r="D28"/>
  <c r="I27"/>
  <c r="D27"/>
  <c r="I26"/>
  <c r="D26"/>
  <c r="I25"/>
  <c r="D25"/>
  <c r="I24"/>
  <c r="D24"/>
  <c r="I23"/>
  <c r="D23"/>
  <c r="I22"/>
  <c r="D22"/>
  <c r="I21"/>
  <c r="D21"/>
  <c r="I20"/>
  <c r="D20"/>
  <c r="I19"/>
  <c r="D19"/>
  <c r="I18"/>
  <c r="D18"/>
  <c r="I6"/>
  <c r="G7"/>
  <c r="I7" s="1"/>
  <c r="I13" s="1"/>
  <c r="I8"/>
  <c r="I9"/>
  <c r="I10"/>
  <c r="I11"/>
  <c r="I12"/>
  <c r="G13"/>
  <c r="C13"/>
  <c r="H13"/>
  <c r="F13"/>
  <c r="I13" i="3" s="1"/>
  <c r="I20" s="1"/>
  <c r="I33" s="1"/>
  <c r="I66" s="1"/>
  <c r="I70" s="1"/>
  <c r="E13" i="4"/>
  <c r="H13" i="3" s="1"/>
  <c r="D6" i="4"/>
  <c r="D7"/>
  <c r="D8"/>
  <c r="D9"/>
  <c r="D10"/>
  <c r="D11"/>
  <c r="D12"/>
  <c r="D13"/>
  <c r="H12"/>
  <c r="A7"/>
  <c r="A8" s="1"/>
  <c r="A9" s="1"/>
  <c r="A10" s="1"/>
  <c r="A11" s="1"/>
  <c r="A12" s="1"/>
  <c r="H11"/>
  <c r="H10"/>
  <c r="H9"/>
  <c r="H8"/>
  <c r="H7"/>
  <c r="D8" i="5"/>
  <c r="D7"/>
  <c r="D10"/>
  <c r="D9"/>
  <c r="D5"/>
  <c r="D16" s="1"/>
  <c r="D6"/>
  <c r="H31" i="3"/>
  <c r="D49"/>
  <c r="D62"/>
  <c r="D64"/>
  <c r="D20"/>
  <c r="D31"/>
  <c r="D33" s="1"/>
  <c r="D66" s="1"/>
  <c r="K23"/>
  <c r="K31" s="1"/>
  <c r="K70"/>
  <c r="J31"/>
  <c r="I31"/>
  <c r="E49"/>
  <c r="E62"/>
  <c r="E64" s="1"/>
  <c r="E20"/>
  <c r="E31"/>
  <c r="E33" s="1"/>
  <c r="C49"/>
  <c r="C62"/>
  <c r="C64"/>
  <c r="C20"/>
  <c r="C31"/>
  <c r="C33" s="1"/>
  <c r="C66" s="1"/>
  <c r="C70" s="1"/>
  <c r="D7" i="8"/>
  <c r="E7"/>
  <c r="C6" i="7"/>
  <c r="D6"/>
  <c r="E6"/>
  <c r="C5" i="6"/>
  <c r="D5"/>
  <c r="E66" i="3" l="1"/>
  <c r="E70" s="1"/>
  <c r="H20"/>
  <c r="H33" s="1"/>
  <c r="H66" s="1"/>
  <c r="H70" s="1"/>
  <c r="J13"/>
  <c r="D70"/>
  <c r="F14"/>
  <c r="F16"/>
  <c r="F19"/>
  <c r="F23"/>
  <c r="F25"/>
  <c r="F27"/>
  <c r="F52"/>
  <c r="F55"/>
  <c r="F58"/>
  <c r="F38"/>
  <c r="F40"/>
  <c r="F42"/>
  <c r="F44"/>
  <c r="F46"/>
  <c r="G54"/>
  <c r="F13"/>
  <c r="F15"/>
  <c r="F18"/>
  <c r="F24"/>
  <c r="F26"/>
  <c r="F28"/>
  <c r="F54"/>
  <c r="F57"/>
  <c r="F59"/>
  <c r="F37"/>
  <c r="F39"/>
  <c r="F41"/>
  <c r="F43"/>
  <c r="F45"/>
  <c r="D16" i="9"/>
  <c r="D15"/>
  <c r="D12"/>
  <c r="D13" s="1"/>
  <c r="C11"/>
  <c r="K13" i="3" l="1"/>
  <c r="J20"/>
  <c r="J33" s="1"/>
  <c r="J66" s="1"/>
  <c r="J70" s="1"/>
  <c r="G59"/>
  <c r="G57"/>
  <c r="G52"/>
  <c r="G45"/>
  <c r="G43"/>
  <c r="G41"/>
  <c r="G39"/>
  <c r="G37"/>
  <c r="G27"/>
  <c r="G25"/>
  <c r="G24"/>
  <c r="G14"/>
  <c r="G16"/>
  <c r="G19"/>
  <c r="G68"/>
  <c r="G58"/>
  <c r="G55"/>
  <c r="G46"/>
  <c r="G44"/>
  <c r="G42"/>
  <c r="G40"/>
  <c r="G38"/>
  <c r="G28"/>
  <c r="G26"/>
  <c r="G23"/>
  <c r="G13"/>
  <c r="G15"/>
  <c r="G18"/>
  <c r="F49"/>
  <c r="F62"/>
  <c r="D17" i="9"/>
  <c r="F20" i="3"/>
  <c r="F31"/>
  <c r="F33" l="1"/>
  <c r="F64"/>
  <c r="G20"/>
  <c r="G49"/>
  <c r="G31"/>
  <c r="G62"/>
  <c r="G64" s="1"/>
  <c r="F66" l="1"/>
  <c r="F70" s="1"/>
  <c r="G33"/>
  <c r="G66" s="1"/>
  <c r="G70" s="1"/>
</calcChain>
</file>

<file path=xl/sharedStrings.xml><?xml version="1.0" encoding="utf-8"?>
<sst xmlns="http://schemas.openxmlformats.org/spreadsheetml/2006/main" count="262" uniqueCount="207">
  <si>
    <t>Total shareholding as a percentage of total number of shares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</si>
  <si>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</si>
  <si>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</si>
  <si>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</si>
  <si>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</si>
  <si>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</si>
  <si>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</si>
  <si>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</si>
  <si>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</si>
  <si>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</si>
  <si>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</si>
  <si>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</si>
  <si>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</si>
  <si>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</si>
  <si>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</si>
  <si>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</si>
  <si>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</si>
  <si>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</si>
  <si>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</si>
  <si>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</si>
  <si>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</si>
  <si>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</si>
  <si>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</si>
  <si>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</si>
  <si>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</si>
  <si>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</si>
  <si>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</si>
  <si>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</si>
  <si>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</si>
  <si>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</si>
  <si>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ii. Individual shareholders holding nominal   share capital in excess of Rs. 1 lakh.</t>
  </si>
  <si>
    <t>Shares  held  by Custodians and against     which Depository Receipts have been issued</t>
  </si>
  <si>
    <t>Any Others(Specify)</t>
  </si>
  <si>
    <t>Sub Total(A)(1)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</si>
  <si>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</si>
  <si>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</si>
  <si>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</si>
  <si>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</si>
  <si>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</si>
  <si>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</si>
  <si>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</si>
  <si>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</si>
  <si>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</si>
  <si>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</si>
  <si>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</si>
  <si>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</si>
  <si>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</si>
  <si>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</si>
  <si>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</si>
  <si>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</si>
  <si>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</si>
  <si>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</si>
  <si>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</si>
  <si>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</si>
  <si>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</si>
  <si>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</si>
  <si>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</si>
  <si>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</si>
  <si>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</si>
  <si>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</si>
  <si>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</si>
  <si>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</si>
  <si>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</si>
  <si>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</si>
  <si>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</si>
  <si>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</si>
  <si>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</si>
  <si>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</si>
  <si>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</si>
  <si>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Statement Showing Shareholding Pattern</t>
  </si>
  <si>
    <t>Name of the Company :</t>
  </si>
  <si>
    <t>Scrip Code :</t>
  </si>
  <si>
    <t>Quarter Ended :</t>
  </si>
  <si>
    <t>II</t>
  </si>
  <si>
    <t>d-i</t>
  </si>
  <si>
    <t>d-ii</t>
  </si>
  <si>
    <t>(h-i)</t>
  </si>
  <si>
    <t>(h-ii)</t>
  </si>
  <si>
    <t>(d)</t>
  </si>
  <si>
    <t>(e-i)</t>
  </si>
  <si>
    <t>(e-ii)</t>
  </si>
  <si>
    <t>(c-i)</t>
  </si>
  <si>
    <t>(c-ii)</t>
  </si>
  <si>
    <t>Individuals -i. Individual shareholders holding nominal share capital up to Rs 1 lakh</t>
  </si>
  <si>
    <r>
      <t>Shareholding of Promoter and Promoter Group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</si>
  <si>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Financial Institutions </t>
    </r>
    <r>
      <rPr>
        <vertAlign val="superscript"/>
        <sz val="10"/>
        <color indexed="8"/>
        <rFont val="Times New Roman"/>
        <family val="1"/>
      </rPr>
      <t xml:space="preserve">/ </t>
    </r>
    <r>
      <rPr>
        <sz val="10"/>
        <color indexed="8"/>
        <rFont val="Times New Roman"/>
        <family val="1"/>
      </rPr>
      <t>Banks</t>
    </r>
  </si>
  <si>
    <t>NRI's/ OCB</t>
  </si>
  <si>
    <t>ASAHI INDIA GLASS LTD.</t>
  </si>
  <si>
    <t>B M LABROO</t>
  </si>
  <si>
    <t>SANJAY LABROO</t>
  </si>
  <si>
    <t>NIL</t>
  </si>
  <si>
    <t>SUDARSHAN SECURITIES PRIVATE LIMITED</t>
  </si>
  <si>
    <t>ASAHIINDIA</t>
  </si>
  <si>
    <t>(I)(a)</t>
  </si>
  <si>
    <t>Individuals (Associates of Labroo Family) (Non-Residents Individuals/
Foreign Individuals)</t>
  </si>
  <si>
    <t>BRIGHT STAR INTERNATIONAL CORPORATION</t>
  </si>
  <si>
    <t>ASAHI GLASS CO LTD.</t>
  </si>
  <si>
    <t>ESSEL MARKETING (P) LTD.</t>
  </si>
  <si>
    <t xml:space="preserve">Any Others ( Foreign Banks) </t>
  </si>
  <si>
    <t>Notes</t>
  </si>
  <si>
    <t>*</t>
  </si>
  <si>
    <t>Shareholding of Associates of Labroo Family have been included in Promoters Group pursuant to clause (e)  of Explanation II given in Regulation  6.8.3.2 of SEBI DIP Guidelines, 2000.</t>
  </si>
  <si>
    <t>Any Others</t>
  </si>
  <si>
    <t xml:space="preserve">RELATIVES </t>
  </si>
  <si>
    <t>ASSOCIATES OF LABROO FAMILY *</t>
  </si>
  <si>
    <t>MARUTI SUZUKI INDIA LIMITED</t>
  </si>
  <si>
    <t xml:space="preserve">Any Other </t>
  </si>
  <si>
    <t>Trusts</t>
  </si>
  <si>
    <t>(c-iii)</t>
  </si>
  <si>
    <t>AJAY LABROO</t>
  </si>
  <si>
    <t>ANEESHA LABROO</t>
  </si>
  <si>
    <t>KANTA LABROO</t>
  </si>
  <si>
    <t>KESHUB MAHINDRA</t>
  </si>
  <si>
    <t>LEENA S LABROO</t>
  </si>
  <si>
    <t>NISHEETA LABROO</t>
  </si>
  <si>
    <t>SUDHA K MAHINDRA</t>
  </si>
  <si>
    <t>UMA R MALHOTRA</t>
  </si>
  <si>
    <t>YUTHICA KESHUB MAHINDRA</t>
  </si>
  <si>
    <t>SAMIR KUMAR</t>
  </si>
  <si>
    <t>ANIL MONGA</t>
  </si>
  <si>
    <t>ASHOK MONGA</t>
  </si>
  <si>
    <t>CHAND RANI MONGA</t>
  </si>
  <si>
    <t>K L MONGA</t>
  </si>
  <si>
    <t>KAPOOR CHAND GUPTA</t>
  </si>
  <si>
    <t>M LAKSHMI</t>
  </si>
  <si>
    <t>M N CHAITANYA</t>
  </si>
  <si>
    <t>NIRMAL ANAND</t>
  </si>
  <si>
    <t>PADMA RAMAN</t>
  </si>
  <si>
    <t>PRAVEEN KUMAR TIKU</t>
  </si>
  <si>
    <t>KRISHNA C TIKU</t>
  </si>
  <si>
    <t>SANDIP KUMAR</t>
  </si>
  <si>
    <t>SANJAY KUMAR</t>
  </si>
  <si>
    <t>SATYA NAND</t>
  </si>
  <si>
    <t>SATYANAND KARTA</t>
  </si>
  <si>
    <t>SHILU M LALA</t>
  </si>
  <si>
    <t>SUNDIP KUMAR</t>
  </si>
  <si>
    <t>V D NANDA KUMAR</t>
  </si>
  <si>
    <t>V D VISWANATHAN</t>
  </si>
  <si>
    <t>DR MANJULA MILIND PISHAWIKAR</t>
  </si>
  <si>
    <t>M SREENIVASA  RAO</t>
  </si>
  <si>
    <t>MALATHI RAGHUNAND</t>
  </si>
  <si>
    <t>TARUN R TAHILIANI</t>
  </si>
  <si>
    <t>PYARE LAL SAFAYA</t>
  </si>
  <si>
    <t>ABHINAV AGARWAL U/G SABINA AGARWAL</t>
  </si>
  <si>
    <t>DINESH KUMAR AGGARWAL</t>
  </si>
  <si>
    <t>PARAS RAM AGARWAL</t>
  </si>
  <si>
    <t>PRADEEP BENIWAL</t>
  </si>
  <si>
    <t>RIVA AGARWAL U/G SABINA AGARWAL</t>
  </si>
  <si>
    <t>SABINA AGARWAL</t>
  </si>
  <si>
    <t>SUSHMA AGARWAL</t>
  </si>
  <si>
    <t>PUSHKAR N KAUL</t>
  </si>
  <si>
    <t>SHASHI PALAMAND</t>
  </si>
  <si>
    <t>SURYANARAYANA RAO PALAMAND</t>
  </si>
  <si>
    <t>DETAILS OF RELATIVES/ ASSOCIATES OF LABROO FAMILY</t>
  </si>
  <si>
    <t>TANYA KUMAR</t>
  </si>
  <si>
    <t>BLUEMOON SECURITIES PRIVATE LIMITED</t>
  </si>
  <si>
    <t>SHANKAR RESOURCES PRIVATE  LIMITED</t>
  </si>
  <si>
    <t>Shares pledged or otherwise encumbered</t>
  </si>
  <si>
    <t>N.A.</t>
  </si>
  <si>
    <t>No. of shares encumbered</t>
  </si>
  <si>
    <t xml:space="preserve">No. of shares pledged </t>
  </si>
  <si>
    <t>Category 
code                                     (I)</t>
  </si>
  <si>
    <t>Category of 
Shareholder                                                       (II)</t>
  </si>
  <si>
    <t>Number of 
Shareholders                         (III)</t>
  </si>
  <si>
    <t>Total number 
of  shares                     (IV)</t>
  </si>
  <si>
    <t>As a percentage of (A+B+C)                       (VII)</t>
  </si>
  <si>
    <r>
      <t>As a percentage of(A+B)</t>
    </r>
    <r>
      <rPr>
        <b/>
        <vertAlign val="superscript"/>
        <sz val="10"/>
        <color indexed="8"/>
        <rFont val="Times New Roman"/>
        <family val="1"/>
      </rPr>
      <t xml:space="preserve">                         (VI)</t>
    </r>
  </si>
  <si>
    <t>Number of shares held in dematerialized form                                             (V)</t>
  </si>
  <si>
    <t xml:space="preserve">No. of shares encumbered         </t>
  </si>
  <si>
    <t xml:space="preserve">No. of shares pledged                     </t>
  </si>
  <si>
    <t>Total                                        (VIII)</t>
  </si>
  <si>
    <t>As a percentage                      (IX)= (VIII)/(IV)*100</t>
  </si>
  <si>
    <t xml:space="preserve">* encumbered shares towards margin which form part of the escrow account of the brokers     </t>
  </si>
  <si>
    <t>Individuals/ Hindu Undivided Family</t>
  </si>
  <si>
    <t>JASHWANTLAL SHANTILAL SHAH</t>
  </si>
  <si>
    <t>BHARAT ROY KAPUR</t>
  </si>
  <si>
    <t>TRUPTI PETROLEUMS PRIVATE LIMITED</t>
  </si>
  <si>
    <t>(I)</t>
  </si>
  <si>
    <t>(II)</t>
  </si>
  <si>
    <t>(III)</t>
  </si>
  <si>
    <t>(IV)</t>
  </si>
  <si>
    <t>Total  (V)</t>
  </si>
  <si>
    <t>As a Percentage (VI)=(V)/(III)*100</t>
  </si>
  <si>
    <t>As a percentage of total no. of shares(VII)</t>
  </si>
  <si>
    <t>Director &amp; Relatives ( Not in control of the Company)</t>
  </si>
  <si>
    <t>31st December, 2010</t>
  </si>
  <si>
    <t>I (a) Statement showing Shareholding Pattern</t>
  </si>
  <si>
    <t>Name of the Company : Asahi India Glass Limited</t>
  </si>
  <si>
    <t>Scrip Code : ASAHIINDIA</t>
  </si>
  <si>
    <t>Class of Security : Equity</t>
  </si>
  <si>
    <t>Quarter ended : 31st December, 2010</t>
  </si>
  <si>
    <t>Partly Paid-up shares</t>
  </si>
  <si>
    <t>No. of Partly Paid-up shares</t>
  </si>
  <si>
    <t>As a percentage of total no. of partly paid-up shares</t>
  </si>
  <si>
    <t>As a percentage of total no. of shares of the Company</t>
  </si>
  <si>
    <t>Held by promoter / promoter group</t>
  </si>
  <si>
    <t>Held by public</t>
  </si>
  <si>
    <t>Total</t>
  </si>
  <si>
    <t>Outstanding convertible securities</t>
  </si>
  <si>
    <t>No. of outstanding securities</t>
  </si>
  <si>
    <t>As a percentage of total no. of outstanding convertible securities</t>
  </si>
  <si>
    <t>As a percentage of total no. of shares of the Company, assuming full conversion of the convertible securities</t>
  </si>
  <si>
    <t>Warrants</t>
  </si>
  <si>
    <t>No.of warrants</t>
  </si>
  <si>
    <t>As a percentage of total no. of warrants</t>
  </si>
  <si>
    <t>As a pecentage of total no. of shares of the Company, assuming full conversion of warrants</t>
  </si>
  <si>
    <t>Total paid-up capital of the company, assuming full conversion of warrants and convertible securities</t>
  </si>
</sst>
</file>

<file path=xl/styles.xml><?xml version="1.0" encoding="utf-8"?>
<styleSheet xmlns="http://schemas.openxmlformats.org/spreadsheetml/2006/main">
  <numFmts count="2">
    <numFmt numFmtId="169" formatCode="0_);\(0\)"/>
    <numFmt numFmtId="170" formatCode="0.00_);\(0.00\)"/>
  </numFmts>
  <fonts count="1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303">
    <xf numFmtId="0" fontId="0" fillId="0" borderId="0" xfId="0"/>
    <xf numFmtId="0" fontId="3" fillId="0" borderId="1" xfId="0" applyFont="1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3" xfId="0" applyFont="1" applyBorder="1" applyAlignment="1" applyProtection="1">
      <alignment horizontal="center"/>
    </xf>
    <xf numFmtId="2" fontId="2" fillId="0" borderId="3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2" fontId="7" fillId="2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5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vertical="top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</xf>
    <xf numFmtId="2" fontId="2" fillId="0" borderId="10" xfId="0" applyNumberFormat="1" applyFont="1" applyBorder="1" applyAlignment="1" applyProtection="1">
      <alignment horizontal="center"/>
    </xf>
    <xf numFmtId="2" fontId="3" fillId="0" borderId="11" xfId="0" applyNumberFormat="1" applyFont="1" applyBorder="1" applyAlignment="1" applyProtection="1">
      <alignment horizontal="center"/>
    </xf>
    <xf numFmtId="0" fontId="3" fillId="0" borderId="12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top" wrapText="1"/>
    </xf>
    <xf numFmtId="0" fontId="3" fillId="0" borderId="1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vertical="top" wrapText="1"/>
    </xf>
    <xf numFmtId="0" fontId="3" fillId="0" borderId="12" xfId="0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3" fillId="0" borderId="2" xfId="0" applyFont="1" applyBorder="1" applyProtection="1"/>
    <xf numFmtId="0" fontId="2" fillId="0" borderId="3" xfId="0" applyFont="1" applyBorder="1" applyProtection="1"/>
    <xf numFmtId="2" fontId="2" fillId="0" borderId="19" xfId="0" applyNumberFormat="1" applyFont="1" applyBorder="1" applyAlignment="1" applyProtection="1">
      <alignment horizontal="center"/>
    </xf>
    <xf numFmtId="2" fontId="7" fillId="2" borderId="10" xfId="0" applyNumberFormat="1" applyFont="1" applyFill="1" applyBorder="1" applyAlignment="1" applyProtection="1">
      <alignment horizontal="center" vertical="top" wrapText="1"/>
    </xf>
    <xf numFmtId="2" fontId="3" fillId="0" borderId="10" xfId="0" applyNumberFormat="1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23" xfId="0" applyFont="1" applyBorder="1" applyProtection="1"/>
    <xf numFmtId="0" fontId="3" fillId="0" borderId="5" xfId="0" applyFont="1" applyBorder="1" applyAlignment="1" applyProtection="1">
      <alignment horizontal="center" vertical="center" wrapText="1"/>
    </xf>
    <xf numFmtId="169" fontId="2" fillId="0" borderId="24" xfId="0" applyNumberFormat="1" applyFont="1" applyBorder="1" applyAlignment="1">
      <alignment horizontal="center"/>
    </xf>
    <xf numFmtId="0" fontId="5" fillId="0" borderId="25" xfId="0" applyFont="1" applyBorder="1" applyProtection="1"/>
    <xf numFmtId="169" fontId="2" fillId="0" borderId="1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2" fontId="3" fillId="0" borderId="27" xfId="0" applyNumberFormat="1" applyFont="1" applyBorder="1" applyAlignment="1" applyProtection="1">
      <alignment horizontal="center"/>
    </xf>
    <xf numFmtId="2" fontId="3" fillId="0" borderId="28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7" fillId="2" borderId="29" xfId="0" applyFont="1" applyFill="1" applyBorder="1" applyAlignment="1" applyProtection="1">
      <alignment horizontal="center" vertical="top" wrapText="1"/>
    </xf>
    <xf numFmtId="0" fontId="9" fillId="2" borderId="29" xfId="0" applyFont="1" applyFill="1" applyBorder="1" applyAlignment="1" applyProtection="1">
      <alignment horizontal="center" vertical="top" wrapText="1"/>
    </xf>
    <xf numFmtId="0" fontId="9" fillId="2" borderId="29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</xf>
    <xf numFmtId="0" fontId="3" fillId="2" borderId="29" xfId="0" applyFont="1" applyFill="1" applyBorder="1" applyAlignment="1" applyProtection="1">
      <alignment horizontal="center" vertical="top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/>
    </xf>
    <xf numFmtId="1" fontId="3" fillId="0" borderId="11" xfId="0" applyNumberFormat="1" applyFont="1" applyBorder="1" applyAlignment="1" applyProtection="1">
      <alignment horizontal="center"/>
    </xf>
    <xf numFmtId="1" fontId="3" fillId="0" borderId="19" xfId="0" applyNumberFormat="1" applyFont="1" applyBorder="1" applyAlignment="1" applyProtection="1">
      <alignment horizontal="center"/>
    </xf>
    <xf numFmtId="170" fontId="2" fillId="0" borderId="31" xfId="0" applyNumberFormat="1" applyFont="1" applyBorder="1" applyAlignment="1">
      <alignment horizontal="left"/>
    </xf>
    <xf numFmtId="170" fontId="2" fillId="0" borderId="18" xfId="0" applyNumberFormat="1" applyFont="1" applyBorder="1" applyAlignment="1">
      <alignment horizontal="center"/>
    </xf>
    <xf numFmtId="170" fontId="2" fillId="0" borderId="24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left"/>
    </xf>
    <xf numFmtId="170" fontId="2" fillId="0" borderId="0" xfId="0" applyNumberFormat="1" applyFont="1" applyBorder="1" applyAlignment="1">
      <alignment horizontal="left"/>
    </xf>
    <xf numFmtId="170" fontId="2" fillId="0" borderId="0" xfId="0" applyNumberFormat="1" applyFont="1" applyBorder="1" applyAlignment="1">
      <alignment horizontal="center" vertical="top"/>
    </xf>
    <xf numFmtId="0" fontId="7" fillId="0" borderId="29" xfId="0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0" fontId="9" fillId="0" borderId="29" xfId="0" applyFont="1" applyFill="1" applyBorder="1" applyAlignment="1" applyProtection="1">
      <alignment horizontal="center" vertical="top" wrapText="1"/>
    </xf>
    <xf numFmtId="0" fontId="9" fillId="0" borderId="29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 vertical="center"/>
    </xf>
    <xf numFmtId="2" fontId="0" fillId="0" borderId="24" xfId="0" applyNumberFormat="1" applyFill="1" applyBorder="1" applyAlignment="1">
      <alignment horizontal="center"/>
    </xf>
    <xf numFmtId="0" fontId="2" fillId="0" borderId="24" xfId="0" applyFont="1" applyBorder="1" applyProtection="1"/>
    <xf numFmtId="3" fontId="3" fillId="0" borderId="21" xfId="0" applyNumberFormat="1" applyFont="1" applyBorder="1" applyAlignment="1" applyProtection="1">
      <alignment horizontal="center"/>
    </xf>
    <xf numFmtId="2" fontId="3" fillId="0" borderId="33" xfId="0" applyNumberFormat="1" applyFont="1" applyBorder="1" applyAlignment="1" applyProtection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169" fontId="3" fillId="0" borderId="0" xfId="0" applyNumberFormat="1" applyFont="1" applyAlignment="1" applyProtection="1">
      <alignment horizontal="center"/>
    </xf>
    <xf numFmtId="170" fontId="2" fillId="0" borderId="18" xfId="0" applyNumberFormat="1" applyFont="1" applyBorder="1" applyAlignment="1">
      <alignment horizontal="left"/>
    </xf>
    <xf numFmtId="170" fontId="2" fillId="0" borderId="17" xfId="0" applyNumberFormat="1" applyFont="1" applyBorder="1" applyAlignment="1">
      <alignment horizontal="left"/>
    </xf>
    <xf numFmtId="170" fontId="2" fillId="0" borderId="24" xfId="0" applyNumberFormat="1" applyFont="1" applyBorder="1" applyAlignment="1">
      <alignment horizontal="left"/>
    </xf>
    <xf numFmtId="169" fontId="2" fillId="0" borderId="17" xfId="0" applyNumberFormat="1" applyFont="1" applyBorder="1" applyAlignment="1">
      <alignment horizontal="center"/>
    </xf>
    <xf numFmtId="170" fontId="2" fillId="0" borderId="17" xfId="0" applyNumberFormat="1" applyFont="1" applyBorder="1" applyAlignment="1">
      <alignment horizontal="center"/>
    </xf>
    <xf numFmtId="170" fontId="2" fillId="0" borderId="24" xfId="0" applyNumberFormat="1" applyFont="1" applyFill="1" applyBorder="1" applyAlignment="1">
      <alignment horizontal="left"/>
    </xf>
    <xf numFmtId="169" fontId="2" fillId="0" borderId="24" xfId="0" applyNumberFormat="1" applyFont="1" applyFill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center"/>
    </xf>
    <xf numFmtId="2" fontId="2" fillId="0" borderId="2" xfId="0" applyNumberFormat="1" applyFont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1" fontId="3" fillId="0" borderId="34" xfId="0" applyNumberFormat="1" applyFont="1" applyBorder="1" applyAlignment="1" applyProtection="1">
      <alignment horizontal="center"/>
    </xf>
    <xf numFmtId="2" fontId="2" fillId="0" borderId="35" xfId="0" applyNumberFormat="1" applyFont="1" applyBorder="1" applyAlignment="1" applyProtection="1">
      <alignment horizontal="center"/>
    </xf>
    <xf numFmtId="2" fontId="7" fillId="2" borderId="9" xfId="0" applyNumberFormat="1" applyFont="1" applyFill="1" applyBorder="1" applyAlignment="1" applyProtection="1">
      <alignment horizontal="center" vertical="top" wrapText="1"/>
    </xf>
    <xf numFmtId="2" fontId="2" fillId="0" borderId="9" xfId="0" applyNumberFormat="1" applyFont="1" applyBorder="1" applyAlignment="1" applyProtection="1">
      <alignment horizontal="center"/>
    </xf>
    <xf numFmtId="2" fontId="2" fillId="0" borderId="9" xfId="0" applyNumberFormat="1" applyFont="1" applyFill="1" applyBorder="1" applyAlignment="1" applyProtection="1">
      <alignment horizontal="center"/>
    </xf>
    <xf numFmtId="2" fontId="3" fillId="0" borderId="9" xfId="0" applyNumberFormat="1" applyFont="1" applyFill="1" applyBorder="1" applyAlignment="1" applyProtection="1">
      <alignment horizontal="center"/>
    </xf>
    <xf numFmtId="2" fontId="2" fillId="0" borderId="9" xfId="0" applyNumberFormat="1" applyFont="1" applyFill="1" applyBorder="1" applyAlignment="1" applyProtection="1">
      <alignment horizontal="center" vertical="center"/>
    </xf>
    <xf numFmtId="2" fontId="3" fillId="0" borderId="9" xfId="0" applyNumberFormat="1" applyFont="1" applyBorder="1" applyAlignment="1" applyProtection="1">
      <alignment horizontal="center"/>
    </xf>
    <xf numFmtId="2" fontId="3" fillId="0" borderId="36" xfId="0" applyNumberFormat="1" applyFont="1" applyBorder="1" applyAlignment="1" applyProtection="1">
      <alignment horizontal="center"/>
    </xf>
    <xf numFmtId="1" fontId="3" fillId="0" borderId="35" xfId="0" applyNumberFormat="1" applyFont="1" applyBorder="1" applyAlignment="1" applyProtection="1">
      <alignment horizontal="center"/>
    </xf>
    <xf numFmtId="1" fontId="3" fillId="0" borderId="16" xfId="0" applyNumberFormat="1" applyFont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center"/>
    </xf>
    <xf numFmtId="2" fontId="3" fillId="0" borderId="19" xfId="0" applyNumberFormat="1" applyFont="1" applyBorder="1" applyAlignment="1" applyProtection="1">
      <alignment horizontal="center"/>
    </xf>
    <xf numFmtId="0" fontId="7" fillId="2" borderId="24" xfId="0" applyFont="1" applyFill="1" applyBorder="1" applyAlignment="1" applyProtection="1">
      <alignment vertical="top" wrapText="1"/>
    </xf>
    <xf numFmtId="0" fontId="2" fillId="0" borderId="37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</xf>
    <xf numFmtId="1" fontId="2" fillId="0" borderId="9" xfId="0" applyNumberFormat="1" applyFon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center"/>
    </xf>
    <xf numFmtId="1" fontId="3" fillId="0" borderId="9" xfId="0" applyNumberFormat="1" applyFont="1" applyBorder="1" applyAlignment="1" applyProtection="1">
      <alignment horizontal="center"/>
    </xf>
    <xf numFmtId="169" fontId="2" fillId="0" borderId="38" xfId="0" applyNumberFormat="1" applyFont="1" applyBorder="1" applyAlignment="1">
      <alignment horizontal="center"/>
    </xf>
    <xf numFmtId="170" fontId="2" fillId="0" borderId="39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9" fontId="2" fillId="0" borderId="21" xfId="0" applyNumberFormat="1" applyFont="1" applyBorder="1" applyAlignment="1">
      <alignment horizontal="center"/>
    </xf>
    <xf numFmtId="0" fontId="2" fillId="0" borderId="40" xfId="0" applyFont="1" applyBorder="1" applyProtection="1"/>
    <xf numFmtId="0" fontId="2" fillId="0" borderId="41" xfId="0" applyFont="1" applyBorder="1" applyProtection="1"/>
    <xf numFmtId="0" fontId="3" fillId="0" borderId="42" xfId="0" applyFont="1" applyBorder="1" applyProtection="1"/>
    <xf numFmtId="0" fontId="3" fillId="0" borderId="43" xfId="0" applyFont="1" applyBorder="1" applyProtection="1"/>
    <xf numFmtId="2" fontId="2" fillId="0" borderId="44" xfId="0" applyNumberFormat="1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Protection="1"/>
    <xf numFmtId="0" fontId="2" fillId="0" borderId="44" xfId="0" applyFont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</xf>
    <xf numFmtId="0" fontId="2" fillId="0" borderId="38" xfId="0" applyFont="1" applyBorder="1" applyProtection="1"/>
    <xf numFmtId="0" fontId="7" fillId="0" borderId="24" xfId="0" applyFont="1" applyFill="1" applyBorder="1" applyAlignment="1" applyProtection="1">
      <alignment vertical="top" wrapText="1"/>
    </xf>
    <xf numFmtId="0" fontId="9" fillId="0" borderId="24" xfId="0" applyFont="1" applyFill="1" applyBorder="1" applyAlignment="1" applyProtection="1">
      <alignment vertical="top" wrapText="1"/>
    </xf>
    <xf numFmtId="0" fontId="9" fillId="0" borderId="24" xfId="0" applyFont="1" applyFill="1" applyBorder="1" applyAlignment="1" applyProtection="1">
      <alignment vertical="top" wrapText="1"/>
      <protection locked="0"/>
    </xf>
    <xf numFmtId="0" fontId="9" fillId="2" borderId="24" xfId="0" applyFont="1" applyFill="1" applyBorder="1" applyAlignment="1" applyProtection="1">
      <alignment vertical="top" wrapText="1"/>
    </xf>
    <xf numFmtId="0" fontId="9" fillId="2" borderId="24" xfId="0" applyFont="1" applyFill="1" applyBorder="1" applyAlignment="1" applyProtection="1">
      <alignment vertical="top" wrapText="1"/>
      <protection locked="0"/>
    </xf>
    <xf numFmtId="0" fontId="2" fillId="0" borderId="24" xfId="0" applyFont="1" applyFill="1" applyBorder="1" applyProtection="1"/>
    <xf numFmtId="0" fontId="3" fillId="0" borderId="17" xfId="0" applyFont="1" applyBorder="1" applyProtection="1"/>
    <xf numFmtId="2" fontId="2" fillId="0" borderId="46" xfId="0" applyNumberFormat="1" applyFont="1" applyBorder="1" applyAlignment="1" applyProtection="1">
      <alignment horizontal="center"/>
    </xf>
    <xf numFmtId="2" fontId="7" fillId="2" borderId="31" xfId="0" applyNumberFormat="1" applyFont="1" applyFill="1" applyBorder="1" applyAlignment="1" applyProtection="1">
      <alignment horizontal="center" vertical="top" wrapText="1"/>
    </xf>
    <xf numFmtId="2" fontId="2" fillId="0" borderId="31" xfId="0" applyNumberFormat="1" applyFont="1" applyBorder="1" applyAlignment="1" applyProtection="1">
      <alignment horizontal="center"/>
    </xf>
    <xf numFmtId="2" fontId="2" fillId="0" borderId="31" xfId="0" applyNumberFormat="1" applyFont="1" applyFill="1" applyBorder="1" applyAlignment="1" applyProtection="1">
      <alignment horizontal="center"/>
    </xf>
    <xf numFmtId="1" fontId="3" fillId="0" borderId="31" xfId="0" applyNumberFormat="1" applyFont="1" applyFill="1" applyBorder="1" applyAlignment="1" applyProtection="1">
      <alignment horizontal="center"/>
    </xf>
    <xf numFmtId="2" fontId="3" fillId="0" borderId="31" xfId="0" applyNumberFormat="1" applyFont="1" applyBorder="1" applyAlignment="1" applyProtection="1">
      <alignment horizontal="center"/>
    </xf>
    <xf numFmtId="2" fontId="3" fillId="0" borderId="47" xfId="0" applyNumberFormat="1" applyFont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3" fillId="0" borderId="20" xfId="0" applyFont="1" applyBorder="1" applyAlignment="1" applyProtection="1">
      <alignment vertical="top" wrapText="1"/>
    </xf>
    <xf numFmtId="0" fontId="3" fillId="0" borderId="20" xfId="0" applyFont="1" applyBorder="1" applyAlignment="1" applyProtection="1">
      <alignment horizontal="center" vertical="center"/>
    </xf>
    <xf numFmtId="170" fontId="2" fillId="0" borderId="46" xfId="0" applyNumberFormat="1" applyFont="1" applyBorder="1" applyAlignment="1">
      <alignment horizontal="left"/>
    </xf>
    <xf numFmtId="0" fontId="13" fillId="0" borderId="4" xfId="0" applyFont="1" applyBorder="1" applyAlignment="1" applyProtection="1">
      <alignment vertical="top" wrapText="1"/>
    </xf>
    <xf numFmtId="0" fontId="9" fillId="2" borderId="48" xfId="0" applyFont="1" applyFill="1" applyBorder="1" applyAlignment="1" applyProtection="1">
      <alignment horizontal="center" vertical="top" wrapText="1"/>
    </xf>
    <xf numFmtId="0" fontId="2" fillId="0" borderId="49" xfId="0" applyFont="1" applyBorder="1" applyProtection="1"/>
    <xf numFmtId="0" fontId="2" fillId="0" borderId="27" xfId="0" applyFont="1" applyBorder="1" applyProtection="1"/>
    <xf numFmtId="0" fontId="2" fillId="0" borderId="50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24" xfId="0" applyFont="1" applyBorder="1"/>
    <xf numFmtId="3" fontId="1" fillId="0" borderId="31" xfId="0" applyNumberFormat="1" applyFont="1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5" fillId="0" borderId="29" xfId="0" applyFont="1" applyBorder="1" applyAlignment="1" applyProtection="1">
      <alignment horizontal="center"/>
    </xf>
    <xf numFmtId="0" fontId="5" fillId="0" borderId="24" xfId="0" applyFont="1" applyBorder="1" applyProtection="1"/>
    <xf numFmtId="0" fontId="5" fillId="0" borderId="31" xfId="0" applyFont="1" applyBorder="1" applyProtection="1"/>
    <xf numFmtId="0" fontId="2" fillId="0" borderId="31" xfId="0" applyFont="1" applyBorder="1" applyProtection="1"/>
    <xf numFmtId="0" fontId="0" fillId="0" borderId="31" xfId="0" applyFill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17" xfId="0" applyBorder="1"/>
    <xf numFmtId="170" fontId="3" fillId="0" borderId="0" xfId="0" applyNumberFormat="1" applyFont="1" applyAlignment="1" applyProtection="1">
      <alignment horizontal="center"/>
    </xf>
    <xf numFmtId="0" fontId="2" fillId="0" borderId="0" xfId="0" applyFont="1" applyFill="1"/>
    <xf numFmtId="0" fontId="12" fillId="0" borderId="7" xfId="0" applyFont="1" applyBorder="1" applyAlignment="1">
      <alignment horizontal="center" vertical="center"/>
    </xf>
    <xf numFmtId="0" fontId="3" fillId="0" borderId="52" xfId="0" applyFont="1" applyBorder="1" applyAlignment="1">
      <alignment vertical="top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169" fontId="2" fillId="0" borderId="53" xfId="0" applyNumberFormat="1" applyFont="1" applyBorder="1" applyAlignment="1">
      <alignment horizontal="center"/>
    </xf>
    <xf numFmtId="0" fontId="1" fillId="0" borderId="0" xfId="0" applyFont="1"/>
    <xf numFmtId="169" fontId="2" fillId="0" borderId="22" xfId="0" applyNumberFormat="1" applyFont="1" applyBorder="1" applyAlignment="1">
      <alignment horizontal="center"/>
    </xf>
    <xf numFmtId="169" fontId="2" fillId="0" borderId="50" xfId="0" applyNumberFormat="1" applyFont="1" applyBorder="1" applyAlignment="1">
      <alignment horizontal="center"/>
    </xf>
    <xf numFmtId="1" fontId="3" fillId="0" borderId="52" xfId="0" applyNumberFormat="1" applyFont="1" applyBorder="1" applyAlignment="1">
      <alignment horizontal="center"/>
    </xf>
    <xf numFmtId="170" fontId="3" fillId="0" borderId="26" xfId="0" applyNumberFormat="1" applyFont="1" applyBorder="1" applyAlignment="1">
      <alignment horizontal="center"/>
    </xf>
    <xf numFmtId="2" fontId="3" fillId="0" borderId="54" xfId="0" applyNumberFormat="1" applyFont="1" applyBorder="1" applyAlignment="1">
      <alignment horizontal="center"/>
    </xf>
    <xf numFmtId="170" fontId="2" fillId="0" borderId="53" xfId="0" applyNumberFormat="1" applyFont="1" applyBorder="1" applyAlignment="1">
      <alignment horizontal="center"/>
    </xf>
    <xf numFmtId="170" fontId="2" fillId="0" borderId="7" xfId="0" applyNumberFormat="1" applyFont="1" applyBorder="1" applyAlignment="1">
      <alignment horizontal="center"/>
    </xf>
    <xf numFmtId="170" fontId="2" fillId="0" borderId="55" xfId="0" applyNumberFormat="1" applyFont="1" applyBorder="1" applyAlignment="1">
      <alignment horizontal="center"/>
    </xf>
    <xf numFmtId="170" fontId="2" fillId="0" borderId="44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69" fontId="2" fillId="0" borderId="56" xfId="0" applyNumberFormat="1" applyFont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1" fontId="3" fillId="0" borderId="16" xfId="0" applyNumberFormat="1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3" fillId="0" borderId="9" xfId="0" applyFont="1" applyBorder="1"/>
    <xf numFmtId="0" fontId="3" fillId="0" borderId="1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10" xfId="0" applyFont="1" applyBorder="1"/>
    <xf numFmtId="0" fontId="3" fillId="0" borderId="9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22" xfId="0" applyFont="1" applyBorder="1" applyAlignment="1" applyProtection="1">
      <alignment horizontal="center"/>
    </xf>
    <xf numFmtId="0" fontId="2" fillId="0" borderId="50" xfId="0" applyFont="1" applyBorder="1" applyAlignment="1" applyProtection="1">
      <alignment horizontal="center"/>
    </xf>
    <xf numFmtId="0" fontId="3" fillId="0" borderId="52" xfId="0" applyFont="1" applyBorder="1" applyAlignment="1" applyProtection="1"/>
    <xf numFmtId="0" fontId="14" fillId="0" borderId="25" xfId="0" applyFont="1" applyBorder="1" applyAlignment="1"/>
    <xf numFmtId="0" fontId="14" fillId="0" borderId="6" xfId="0" applyFont="1" applyBorder="1" applyAlignment="1"/>
    <xf numFmtId="0" fontId="3" fillId="0" borderId="13" xfId="0" applyFont="1" applyBorder="1" applyAlignment="1"/>
    <xf numFmtId="0" fontId="14" fillId="0" borderId="51" xfId="0" applyFont="1" applyBorder="1" applyAlignment="1"/>
    <xf numFmtId="0" fontId="14" fillId="0" borderId="45" xfId="0" applyFont="1" applyBorder="1" applyAlignment="1"/>
    <xf numFmtId="0" fontId="3" fillId="0" borderId="9" xfId="0" applyFont="1" applyBorder="1"/>
    <xf numFmtId="0" fontId="3" fillId="0" borderId="1" xfId="0" applyFont="1" applyBorder="1"/>
    <xf numFmtId="0" fontId="3" fillId="0" borderId="10" xfId="0" applyFont="1" applyBorder="1"/>
    <xf numFmtId="0" fontId="3" fillId="0" borderId="14" xfId="0" applyFont="1" applyBorder="1"/>
    <xf numFmtId="0" fontId="3" fillId="0" borderId="41" xfId="0" applyFont="1" applyBorder="1"/>
    <xf numFmtId="0" fontId="3" fillId="0" borderId="15" xfId="0" applyFont="1" applyBorder="1"/>
    <xf numFmtId="0" fontId="4" fillId="0" borderId="12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3" xfId="0" applyBorder="1" applyAlignment="1">
      <alignment horizontal="center"/>
    </xf>
    <xf numFmtId="2" fontId="4" fillId="0" borderId="52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vertical="top" wrapText="1"/>
    </xf>
    <xf numFmtId="0" fontId="7" fillId="2" borderId="10" xfId="0" applyFont="1" applyFill="1" applyBorder="1" applyAlignment="1" applyProtection="1">
      <alignment vertical="top" wrapText="1"/>
    </xf>
    <xf numFmtId="0" fontId="4" fillId="0" borderId="4" xfId="0" applyFont="1" applyBorder="1" applyAlignment="1" applyProtection="1">
      <alignment horizontal="center"/>
    </xf>
    <xf numFmtId="0" fontId="0" fillId="0" borderId="21" xfId="0" applyBorder="1" applyAlignment="1"/>
    <xf numFmtId="0" fontId="11" fillId="0" borderId="20" xfId="0" applyFont="1" applyBorder="1" applyAlignment="1" applyProtection="1">
      <alignment horizontal="center" vertical="top"/>
    </xf>
    <xf numFmtId="0" fontId="11" fillId="0" borderId="12" xfId="0" applyFont="1" applyBorder="1" applyAlignment="1" applyProtection="1">
      <alignment horizontal="center" vertical="top"/>
    </xf>
    <xf numFmtId="0" fontId="11" fillId="0" borderId="5" xfId="0" applyFont="1" applyBorder="1" applyAlignment="1" applyProtection="1">
      <alignment horizontal="center" vertical="top"/>
    </xf>
    <xf numFmtId="0" fontId="11" fillId="0" borderId="56" xfId="0" applyFont="1" applyBorder="1" applyAlignment="1" applyProtection="1">
      <alignment horizontal="center" vertical="top"/>
    </xf>
    <xf numFmtId="0" fontId="11" fillId="0" borderId="57" xfId="0" applyFont="1" applyBorder="1" applyAlignment="1" applyProtection="1">
      <alignment horizontal="center" vertical="top"/>
    </xf>
    <xf numFmtId="0" fontId="11" fillId="0" borderId="33" xfId="0" applyFont="1" applyBorder="1" applyAlignment="1" applyProtection="1">
      <alignment horizontal="center" vertical="top"/>
    </xf>
    <xf numFmtId="0" fontId="7" fillId="2" borderId="29" xfId="0" applyFont="1" applyFill="1" applyBorder="1" applyAlignment="1" applyProtection="1">
      <alignment vertical="top" wrapText="1"/>
    </xf>
    <xf numFmtId="0" fontId="7" fillId="2" borderId="24" xfId="0" applyFont="1" applyFill="1" applyBorder="1" applyAlignment="1" applyProtection="1">
      <alignment vertical="top" wrapText="1"/>
    </xf>
    <xf numFmtId="0" fontId="7" fillId="2" borderId="44" xfId="0" applyFont="1" applyFill="1" applyBorder="1" applyAlignment="1" applyProtection="1">
      <alignment vertical="top" wrapText="1"/>
    </xf>
    <xf numFmtId="0" fontId="7" fillId="2" borderId="31" xfId="0" applyFont="1" applyFill="1" applyBorder="1" applyAlignment="1" applyProtection="1">
      <alignment vertical="top" wrapText="1"/>
    </xf>
    <xf numFmtId="0" fontId="4" fillId="0" borderId="52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2" fontId="4" fillId="0" borderId="25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3" fillId="0" borderId="52" xfId="0" applyFont="1" applyBorder="1" applyAlignment="1" applyProtection="1">
      <alignment vertical="top"/>
    </xf>
    <xf numFmtId="0" fontId="1" fillId="0" borderId="25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70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 applyProtection="1">
      <alignment horizontal="center"/>
    </xf>
    <xf numFmtId="0" fontId="3" fillId="0" borderId="58" xfId="0" applyFont="1" applyBorder="1" applyAlignment="1" applyProtection="1">
      <alignment vertical="top"/>
    </xf>
    <xf numFmtId="0" fontId="3" fillId="0" borderId="59" xfId="0" applyFont="1" applyBorder="1" applyAlignment="1" applyProtection="1">
      <alignment vertical="top"/>
    </xf>
    <xf numFmtId="0" fontId="3" fillId="0" borderId="16" xfId="0" applyFont="1" applyBorder="1" applyAlignment="1" applyProtection="1">
      <alignment vertical="top"/>
    </xf>
    <xf numFmtId="0" fontId="3" fillId="0" borderId="11" xfId="0" applyFont="1" applyBorder="1" applyAlignment="1" applyProtection="1">
      <alignment vertical="top"/>
    </xf>
    <xf numFmtId="0" fontId="6" fillId="0" borderId="0" xfId="0" applyFont="1" applyAlignment="1" applyProtection="1">
      <alignment horizontal="left"/>
    </xf>
    <xf numFmtId="0" fontId="3" fillId="0" borderId="43" xfId="0" applyFont="1" applyBorder="1" applyAlignment="1" applyProtection="1">
      <alignment vertical="top"/>
    </xf>
    <xf numFmtId="0" fontId="3" fillId="0" borderId="56" xfId="0" applyFont="1" applyBorder="1" applyProtection="1"/>
    <xf numFmtId="0" fontId="3" fillId="0" borderId="57" xfId="0" applyFont="1" applyBorder="1" applyAlignment="1" applyProtection="1">
      <alignment horizontal="center"/>
    </xf>
    <xf numFmtId="1" fontId="3" fillId="0" borderId="57" xfId="0" applyNumberFormat="1" applyFont="1" applyBorder="1" applyAlignment="1" applyProtection="1">
      <alignment horizontal="center"/>
    </xf>
    <xf numFmtId="1" fontId="3" fillId="0" borderId="57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1304925</xdr:colOff>
      <xdr:row>1</xdr:row>
      <xdr:rowOff>25401</xdr:rowOff>
    </xdr:to>
    <xdr:pic>
      <xdr:nvPicPr>
        <xdr:cNvPr id="2" name="Picture 1" descr="logo_lef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0400" y="1"/>
          <a:ext cx="1304925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CL35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35"/>
      <sheetName val="CL351"/>
    </sheetNames>
    <sheetDataSet>
      <sheetData sheetId="0"/>
      <sheetData sheetId="1">
        <row r="57">
          <cell r="D57">
            <v>78986098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Normal="100" workbookViewId="0">
      <selection activeCell="G18" sqref="G18"/>
    </sheetView>
  </sheetViews>
  <sheetFormatPr defaultColWidth="11.5703125" defaultRowHeight="18.600000000000001" customHeight="1"/>
  <cols>
    <col min="1" max="1" width="19.7109375" style="216" customWidth="1"/>
    <col min="2" max="2" width="17.85546875" style="216" customWidth="1"/>
    <col min="3" max="3" width="23.5703125" style="216" customWidth="1"/>
    <col min="4" max="4" width="23.85546875" style="216" customWidth="1"/>
    <col min="5" max="16384" width="11.5703125" style="216"/>
  </cols>
  <sheetData>
    <row r="1" spans="1:4" ht="18.600000000000001" customHeight="1">
      <c r="A1" s="253" t="s">
        <v>186</v>
      </c>
      <c r="B1" s="254"/>
      <c r="C1" s="254"/>
      <c r="D1" s="255"/>
    </row>
    <row r="2" spans="1:4" ht="18.600000000000001" customHeight="1">
      <c r="A2" s="250" t="s">
        <v>187</v>
      </c>
      <c r="B2" s="251"/>
      <c r="C2" s="251"/>
      <c r="D2" s="252"/>
    </row>
    <row r="3" spans="1:4" ht="18.600000000000001" customHeight="1">
      <c r="A3" s="250" t="s">
        <v>188</v>
      </c>
      <c r="B3" s="251"/>
      <c r="C3" s="251" t="s">
        <v>189</v>
      </c>
      <c r="D3" s="252"/>
    </row>
    <row r="4" spans="1:4" ht="18.600000000000001" customHeight="1">
      <c r="A4" s="250" t="s">
        <v>190</v>
      </c>
      <c r="B4" s="251"/>
      <c r="C4" s="251"/>
      <c r="D4" s="252"/>
    </row>
    <row r="5" spans="1:4" ht="18.600000000000001" customHeight="1">
      <c r="A5" s="234"/>
      <c r="B5" s="235"/>
      <c r="C5" s="235"/>
      <c r="D5" s="236"/>
    </row>
    <row r="6" spans="1:4" ht="25.35" customHeight="1">
      <c r="A6" s="237" t="s">
        <v>191</v>
      </c>
      <c r="B6" s="238" t="s">
        <v>192</v>
      </c>
      <c r="C6" s="238" t="s">
        <v>193</v>
      </c>
      <c r="D6" s="239" t="s">
        <v>194</v>
      </c>
    </row>
    <row r="7" spans="1:4" ht="25.35" customHeight="1">
      <c r="A7" s="240" t="s">
        <v>195</v>
      </c>
      <c r="B7" s="235">
        <v>0</v>
      </c>
      <c r="C7" s="235">
        <f>+B7*B9/100</f>
        <v>0</v>
      </c>
      <c r="D7" s="236">
        <f>+B7/[1]CL351!D57*100</f>
        <v>0</v>
      </c>
    </row>
    <row r="8" spans="1:4" ht="18.600000000000001" customHeight="1">
      <c r="A8" s="234" t="s">
        <v>196</v>
      </c>
      <c r="B8" s="235">
        <v>0</v>
      </c>
      <c r="C8" s="235">
        <v>0</v>
      </c>
      <c r="D8" s="236">
        <f>+B8/[1]CL351!D57*100</f>
        <v>0</v>
      </c>
    </row>
    <row r="9" spans="1:4" ht="18.600000000000001" customHeight="1">
      <c r="A9" s="232" t="s">
        <v>197</v>
      </c>
      <c r="B9" s="235">
        <f>SUM(B7:B8)</f>
        <v>0</v>
      </c>
      <c r="C9" s="235">
        <f>SUM(C7:C8)</f>
        <v>0</v>
      </c>
      <c r="D9" s="236">
        <f>SUM(D7:D8)</f>
        <v>0</v>
      </c>
    </row>
    <row r="10" spans="1:4" ht="61.15" customHeight="1">
      <c r="A10" s="237" t="s">
        <v>198</v>
      </c>
      <c r="B10" s="238" t="s">
        <v>199</v>
      </c>
      <c r="C10" s="238" t="s">
        <v>200</v>
      </c>
      <c r="D10" s="239" t="s">
        <v>201</v>
      </c>
    </row>
    <row r="11" spans="1:4" ht="25.35" customHeight="1">
      <c r="A11" s="240" t="s">
        <v>195</v>
      </c>
      <c r="B11" s="235">
        <v>0</v>
      </c>
      <c r="C11" s="235">
        <f>+B11*B13/100</f>
        <v>0</v>
      </c>
      <c r="D11" s="236">
        <f>+B11/[1]CL351!D57+B13*100</f>
        <v>0</v>
      </c>
    </row>
    <row r="12" spans="1:4" ht="18.600000000000001" customHeight="1">
      <c r="A12" s="234" t="s">
        <v>196</v>
      </c>
      <c r="B12" s="235">
        <v>0</v>
      </c>
      <c r="C12" s="235">
        <v>0</v>
      </c>
      <c r="D12" s="236">
        <f>+B12/[1]CL351!D57+B13*100</f>
        <v>0</v>
      </c>
    </row>
    <row r="13" spans="1:4" ht="18.600000000000001" customHeight="1">
      <c r="A13" s="232" t="s">
        <v>197</v>
      </c>
      <c r="B13" s="235">
        <f>SUM(B11:B12)</f>
        <v>0</v>
      </c>
      <c r="C13" s="235">
        <v>0</v>
      </c>
      <c r="D13" s="236">
        <f>SUM(D11:D12)</f>
        <v>0</v>
      </c>
    </row>
    <row r="14" spans="1:4" ht="49.35" customHeight="1">
      <c r="A14" s="232" t="s">
        <v>202</v>
      </c>
      <c r="B14" s="233" t="s">
        <v>203</v>
      </c>
      <c r="C14" s="238" t="s">
        <v>204</v>
      </c>
      <c r="D14" s="239" t="s">
        <v>205</v>
      </c>
    </row>
    <row r="15" spans="1:4" ht="25.35" customHeight="1">
      <c r="A15" s="240" t="s">
        <v>195</v>
      </c>
      <c r="B15" s="235">
        <v>0</v>
      </c>
      <c r="C15" s="235">
        <f>+B15*B17/100</f>
        <v>0</v>
      </c>
      <c r="D15" s="236">
        <f>+B15/[1]CL351!D57+B17*100</f>
        <v>0</v>
      </c>
    </row>
    <row r="16" spans="1:4" ht="18.600000000000001" customHeight="1">
      <c r="A16" s="234" t="s">
        <v>196</v>
      </c>
      <c r="B16" s="235">
        <v>0</v>
      </c>
      <c r="C16" s="235">
        <f>+B16*B18/100</f>
        <v>0</v>
      </c>
      <c r="D16" s="236">
        <f>+B16/[1]CL351!D57+B17*100</f>
        <v>0</v>
      </c>
    </row>
    <row r="17" spans="1:4" ht="18.600000000000001" customHeight="1">
      <c r="A17" s="232" t="s">
        <v>197</v>
      </c>
      <c r="B17" s="235">
        <f>SUM(B15:B16)</f>
        <v>0</v>
      </c>
      <c r="C17" s="235">
        <f>SUM(C15:C16)</f>
        <v>0</v>
      </c>
      <c r="D17" s="236">
        <f>SUM(D15:D16)</f>
        <v>0</v>
      </c>
    </row>
    <row r="18" spans="1:4" ht="95.25" customHeight="1" thickBot="1">
      <c r="A18" s="241" t="s">
        <v>206</v>
      </c>
      <c r="B18" s="247">
        <v>159927586</v>
      </c>
      <c r="C18" s="248"/>
      <c r="D18" s="249"/>
    </row>
  </sheetData>
  <mergeCells count="6">
    <mergeCell ref="B18:D18"/>
    <mergeCell ref="A4:D4"/>
    <mergeCell ref="A1:D1"/>
    <mergeCell ref="A2:D2"/>
    <mergeCell ref="A3:B3"/>
    <mergeCell ref="C3:D3"/>
  </mergeCells>
  <phoneticPr fontId="0" type="noConversion"/>
  <printOptions horizontalCentered="1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view="pageBreakPreview" zoomScale="75" zoomScaleNormal="100" zoomScaleSheetLayoutView="75" workbookViewId="0">
      <selection activeCell="B3" sqref="B3:K4"/>
    </sheetView>
  </sheetViews>
  <sheetFormatPr defaultColWidth="0" defaultRowHeight="0" customHeight="1" zeroHeight="1"/>
  <cols>
    <col min="1" max="1" width="9.85546875" style="3" bestFit="1" customWidth="1"/>
    <col min="2" max="2" width="36.28515625" style="2" customWidth="1"/>
    <col min="3" max="3" width="16.42578125" style="2" customWidth="1"/>
    <col min="4" max="4" width="16.28515625" style="3" bestFit="1" customWidth="1"/>
    <col min="5" max="7" width="15.5703125" style="3" customWidth="1"/>
    <col min="8" max="10" width="14" style="4" customWidth="1"/>
    <col min="11" max="11" width="15.7109375" style="4" customWidth="1"/>
    <col min="12" max="16384" width="0" style="2" hidden="1"/>
  </cols>
  <sheetData>
    <row r="1" spans="1:12" s="157" customFormat="1" ht="78" customHeight="1">
      <c r="B1" s="300"/>
      <c r="C1" s="300"/>
      <c r="D1" s="301"/>
      <c r="E1" s="301"/>
      <c r="F1" s="301"/>
      <c r="G1" s="301"/>
      <c r="H1" s="302"/>
      <c r="I1" s="302"/>
      <c r="J1" s="302"/>
      <c r="K1" s="302"/>
      <c r="L1" s="156"/>
    </row>
    <row r="2" spans="1:12" ht="10.5" customHeight="1" thickBot="1">
      <c r="B2" s="300"/>
      <c r="C2" s="300"/>
      <c r="D2" s="301"/>
      <c r="E2" s="301"/>
      <c r="F2" s="301"/>
      <c r="G2" s="301"/>
      <c r="H2" s="302"/>
      <c r="I2" s="302"/>
      <c r="J2" s="302"/>
      <c r="K2" s="302"/>
      <c r="L2" s="5"/>
    </row>
    <row r="3" spans="1:12" ht="15.75" customHeight="1">
      <c r="A3" s="49" t="s">
        <v>93</v>
      </c>
      <c r="B3" s="266" t="s">
        <v>69</v>
      </c>
      <c r="C3" s="267"/>
      <c r="D3" s="267"/>
      <c r="E3" s="267"/>
      <c r="F3" s="267"/>
      <c r="G3" s="267"/>
      <c r="H3" s="267"/>
      <c r="I3" s="267"/>
      <c r="J3" s="267"/>
      <c r="K3" s="268"/>
      <c r="L3" s="5"/>
    </row>
    <row r="4" spans="1:12" ht="12" customHeight="1" thickBot="1">
      <c r="A4" s="242"/>
      <c r="B4" s="269"/>
      <c r="C4" s="270"/>
      <c r="D4" s="270"/>
      <c r="E4" s="270"/>
      <c r="F4" s="270"/>
      <c r="G4" s="270"/>
      <c r="H4" s="270"/>
      <c r="I4" s="270"/>
      <c r="J4" s="270"/>
      <c r="K4" s="271"/>
      <c r="L4" s="5"/>
    </row>
    <row r="5" spans="1:12" ht="18.75" customHeight="1">
      <c r="A5" s="242"/>
      <c r="B5" s="264" t="s">
        <v>70</v>
      </c>
      <c r="C5" s="256" t="s">
        <v>87</v>
      </c>
      <c r="D5" s="256"/>
      <c r="E5" s="256"/>
      <c r="F5" s="256"/>
      <c r="G5" s="256"/>
      <c r="H5" s="256"/>
      <c r="I5" s="256"/>
      <c r="J5" s="256"/>
      <c r="K5" s="257"/>
      <c r="L5" s="5"/>
    </row>
    <row r="6" spans="1:12" ht="15" customHeight="1" thickBot="1">
      <c r="A6" s="243"/>
      <c r="B6" s="265"/>
      <c r="C6" s="258"/>
      <c r="D6" s="258"/>
      <c r="E6" s="258"/>
      <c r="F6" s="258"/>
      <c r="G6" s="258"/>
      <c r="H6" s="258"/>
      <c r="I6" s="258"/>
      <c r="J6" s="258"/>
      <c r="K6" s="259"/>
      <c r="L6" s="5"/>
    </row>
    <row r="7" spans="1:12" s="1" customFormat="1" ht="48" customHeight="1" thickBot="1">
      <c r="A7" s="272" t="s">
        <v>161</v>
      </c>
      <c r="B7" s="50" t="s">
        <v>71</v>
      </c>
      <c r="C7" s="161" t="s">
        <v>92</v>
      </c>
      <c r="D7" s="276" t="s">
        <v>72</v>
      </c>
      <c r="E7" s="277"/>
      <c r="F7" s="260" t="s">
        <v>185</v>
      </c>
      <c r="G7" s="261"/>
      <c r="H7" s="260" t="s">
        <v>185</v>
      </c>
      <c r="I7" s="278"/>
      <c r="J7" s="278"/>
      <c r="K7" s="261"/>
      <c r="L7" s="44"/>
    </row>
    <row r="8" spans="1:12" s="1" customFormat="1" ht="62.25" customHeight="1">
      <c r="A8" s="272"/>
      <c r="B8" s="172"/>
      <c r="C8" s="162"/>
      <c r="D8" s="125"/>
      <c r="E8" s="126"/>
      <c r="F8" s="111"/>
      <c r="G8" s="46"/>
      <c r="H8" s="111"/>
      <c r="I8" s="180"/>
      <c r="J8" s="180"/>
      <c r="K8" s="46"/>
      <c r="L8" s="44"/>
    </row>
    <row r="9" spans="1:12" ht="12.75">
      <c r="A9" s="63" t="s">
        <v>1</v>
      </c>
      <c r="B9" s="273" t="s">
        <v>162</v>
      </c>
      <c r="C9" s="274" t="s">
        <v>163</v>
      </c>
      <c r="D9" s="262" t="s">
        <v>164</v>
      </c>
      <c r="E9" s="263" t="s">
        <v>167</v>
      </c>
      <c r="F9" s="262" t="s">
        <v>0</v>
      </c>
      <c r="G9" s="263"/>
      <c r="H9" s="262" t="s">
        <v>157</v>
      </c>
      <c r="I9" s="275"/>
      <c r="J9" s="275"/>
      <c r="K9" s="263"/>
      <c r="L9" s="5"/>
    </row>
    <row r="10" spans="1:12" ht="44.25">
      <c r="A10" s="81">
        <v>1</v>
      </c>
      <c r="B10" s="273"/>
      <c r="C10" s="274"/>
      <c r="D10" s="262"/>
      <c r="E10" s="263"/>
      <c r="F10" s="112" t="s">
        <v>166</v>
      </c>
      <c r="G10" s="47" t="s">
        <v>165</v>
      </c>
      <c r="H10" s="112" t="s">
        <v>169</v>
      </c>
      <c r="I10" s="11" t="s">
        <v>168</v>
      </c>
      <c r="J10" s="181" t="s">
        <v>170</v>
      </c>
      <c r="K10" s="47" t="s">
        <v>171</v>
      </c>
      <c r="L10" s="5"/>
    </row>
    <row r="11" spans="1:12" ht="28.5">
      <c r="A11" s="84" t="s">
        <v>3</v>
      </c>
      <c r="B11" s="124" t="s">
        <v>84</v>
      </c>
      <c r="C11" s="163"/>
      <c r="D11" s="26" t="s">
        <v>28</v>
      </c>
      <c r="E11" s="127"/>
      <c r="F11" s="113"/>
      <c r="G11" s="27"/>
      <c r="H11" s="113"/>
      <c r="J11" s="182"/>
      <c r="K11" s="27"/>
      <c r="L11" s="5"/>
    </row>
    <row r="12" spans="1:12" ht="12.75">
      <c r="A12" s="84" t="s">
        <v>4</v>
      </c>
      <c r="B12" s="173" t="s">
        <v>2</v>
      </c>
      <c r="C12" s="164"/>
      <c r="D12" s="128"/>
      <c r="E12" s="129"/>
      <c r="F12" s="114"/>
      <c r="G12" s="83"/>
      <c r="H12" s="114"/>
      <c r="I12" s="82"/>
      <c r="J12" s="183"/>
      <c r="K12" s="83"/>
      <c r="L12" s="5"/>
    </row>
    <row r="13" spans="1:12" ht="12.75">
      <c r="A13" s="84" t="s">
        <v>6</v>
      </c>
      <c r="B13" s="174" t="s">
        <v>173</v>
      </c>
      <c r="C13" s="165">
        <v>44</v>
      </c>
      <c r="D13" s="130">
        <v>30377508</v>
      </c>
      <c r="E13" s="131">
        <v>28091468</v>
      </c>
      <c r="F13" s="114">
        <f>(D13*100)/$D$66</f>
        <v>18.994539191006108</v>
      </c>
      <c r="G13" s="83">
        <f>(D13*100)/$D$70</f>
        <v>18.994539191006108</v>
      </c>
      <c r="H13" s="145">
        <f>+'Pro &amp; Pro Group'!E13</f>
        <v>9729314</v>
      </c>
      <c r="I13" s="187">
        <f>+'Pro &amp; Pro Group'!F13</f>
        <v>7985000</v>
      </c>
      <c r="J13" s="145">
        <f>+H13+I13</f>
        <v>17714314</v>
      </c>
      <c r="K13" s="83">
        <f>(J13*100)/$D$13</f>
        <v>58.313914360585471</v>
      </c>
      <c r="L13" s="5"/>
    </row>
    <row r="14" spans="1:12" ht="12.75">
      <c r="A14" s="84" t="s">
        <v>78</v>
      </c>
      <c r="B14" s="174" t="s">
        <v>5</v>
      </c>
      <c r="C14" s="165">
        <v>0</v>
      </c>
      <c r="D14" s="130">
        <v>0</v>
      </c>
      <c r="E14" s="131">
        <v>0</v>
      </c>
      <c r="F14" s="114">
        <f>(D14*100)/$D$66</f>
        <v>0</v>
      </c>
      <c r="G14" s="83">
        <f>(D14*100)/$D$70</f>
        <v>0</v>
      </c>
      <c r="H14" s="145">
        <v>0</v>
      </c>
      <c r="I14" s="187">
        <v>0</v>
      </c>
      <c r="J14" s="121">
        <v>0</v>
      </c>
      <c r="K14" s="83">
        <v>0</v>
      </c>
      <c r="L14" s="5"/>
    </row>
    <row r="15" spans="1:12" ht="12.75">
      <c r="A15" s="84" t="s">
        <v>9</v>
      </c>
      <c r="B15" s="174" t="s">
        <v>7</v>
      </c>
      <c r="C15" s="165">
        <v>2</v>
      </c>
      <c r="D15" s="130">
        <v>18218000</v>
      </c>
      <c r="E15" s="131">
        <v>18218000</v>
      </c>
      <c r="F15" s="114">
        <f>(D15*100)/$D$66</f>
        <v>11.391405607785513</v>
      </c>
      <c r="G15" s="160">
        <f>(D15*100)/$D$70</f>
        <v>11.391405607785513</v>
      </c>
      <c r="H15" s="145">
        <v>0</v>
      </c>
      <c r="I15" s="187">
        <v>0</v>
      </c>
      <c r="J15" s="121">
        <v>0</v>
      </c>
      <c r="K15" s="83">
        <v>0</v>
      </c>
      <c r="L15" s="5"/>
    </row>
    <row r="16" spans="1:12" ht="12.75">
      <c r="A16" s="85" t="s">
        <v>79</v>
      </c>
      <c r="B16" s="174" t="s">
        <v>8</v>
      </c>
      <c r="C16" s="165">
        <v>0</v>
      </c>
      <c r="D16" s="130">
        <v>0</v>
      </c>
      <c r="E16" s="131">
        <v>0</v>
      </c>
      <c r="F16" s="114">
        <f>(D16*100)/$D$66</f>
        <v>0</v>
      </c>
      <c r="G16" s="83">
        <f>(D16*100)/$D$70</f>
        <v>0</v>
      </c>
      <c r="H16" s="145">
        <v>0</v>
      </c>
      <c r="I16" s="187">
        <v>0</v>
      </c>
      <c r="J16" s="121">
        <v>0</v>
      </c>
      <c r="K16" s="83">
        <v>0</v>
      </c>
      <c r="L16" s="5"/>
    </row>
    <row r="17" spans="1:12" ht="12.75">
      <c r="A17" s="85" t="s">
        <v>80</v>
      </c>
      <c r="B17" s="174" t="s">
        <v>102</v>
      </c>
      <c r="C17" s="164">
        <v>0</v>
      </c>
      <c r="D17" s="128">
        <v>0</v>
      </c>
      <c r="E17" s="129">
        <v>0</v>
      </c>
      <c r="F17" s="114">
        <v>0</v>
      </c>
      <c r="G17" s="83">
        <v>0</v>
      </c>
      <c r="H17" s="145">
        <v>0</v>
      </c>
      <c r="I17" s="187">
        <v>0</v>
      </c>
      <c r="J17" s="121">
        <v>0</v>
      </c>
      <c r="K17" s="83">
        <v>0</v>
      </c>
      <c r="L17" s="5"/>
    </row>
    <row r="18" spans="1:12" ht="12.75">
      <c r="A18" s="81"/>
      <c r="B18" s="175"/>
      <c r="C18" s="165">
        <v>0</v>
      </c>
      <c r="D18" s="130">
        <v>0</v>
      </c>
      <c r="E18" s="131">
        <v>0</v>
      </c>
      <c r="F18" s="114">
        <f>(B18*100)/$D$66</f>
        <v>0</v>
      </c>
      <c r="G18" s="160">
        <f>(D18*100)/$D$70</f>
        <v>0</v>
      </c>
      <c r="H18" s="145">
        <v>0</v>
      </c>
      <c r="I18" s="187">
        <v>0</v>
      </c>
      <c r="J18" s="121">
        <v>0</v>
      </c>
      <c r="K18" s="83">
        <v>0</v>
      </c>
      <c r="L18" s="5"/>
    </row>
    <row r="19" spans="1:12" ht="12.75">
      <c r="A19" s="81"/>
      <c r="B19" s="175"/>
      <c r="C19" s="165">
        <v>0</v>
      </c>
      <c r="D19" s="130">
        <v>0</v>
      </c>
      <c r="E19" s="131">
        <v>0</v>
      </c>
      <c r="F19" s="114">
        <f>(B19*100)/$D$66</f>
        <v>0</v>
      </c>
      <c r="G19" s="160">
        <f>(D19*100)/$D$70</f>
        <v>0</v>
      </c>
      <c r="H19" s="145">
        <v>0</v>
      </c>
      <c r="I19" s="187">
        <v>0</v>
      </c>
      <c r="J19" s="121">
        <v>0</v>
      </c>
      <c r="K19" s="83">
        <v>0</v>
      </c>
      <c r="L19" s="5"/>
    </row>
    <row r="20" spans="1:12" ht="12.75">
      <c r="A20" s="81">
        <v>2</v>
      </c>
      <c r="B20" s="173" t="s">
        <v>33</v>
      </c>
      <c r="C20" s="166">
        <f t="shared" ref="C20:J20" si="0">SUM(C13:C19)</f>
        <v>46</v>
      </c>
      <c r="D20" s="132">
        <f t="shared" si="0"/>
        <v>48595508</v>
      </c>
      <c r="E20" s="133">
        <f t="shared" si="0"/>
        <v>46309468</v>
      </c>
      <c r="F20" s="115">
        <f t="shared" si="0"/>
        <v>30.38594479879162</v>
      </c>
      <c r="G20" s="109">
        <f t="shared" si="0"/>
        <v>30.38594479879162</v>
      </c>
      <c r="H20" s="146">
        <f>SUM(H13:H19)</f>
        <v>9729314</v>
      </c>
      <c r="I20" s="146">
        <f>SUM(I13:I19)</f>
        <v>7985000</v>
      </c>
      <c r="J20" s="184">
        <f t="shared" si="0"/>
        <v>17714314</v>
      </c>
      <c r="K20" s="86">
        <v>36.450000000000003</v>
      </c>
      <c r="L20" s="5"/>
    </row>
    <row r="21" spans="1:12" ht="12.75">
      <c r="A21" s="84" t="s">
        <v>34</v>
      </c>
      <c r="B21" s="174"/>
      <c r="C21" s="164"/>
      <c r="D21" s="128"/>
      <c r="E21" s="129"/>
      <c r="F21" s="114"/>
      <c r="G21" s="83"/>
      <c r="H21" s="114"/>
      <c r="I21" s="82"/>
      <c r="J21" s="183"/>
      <c r="K21" s="83"/>
      <c r="L21" s="5"/>
    </row>
    <row r="22" spans="1:12" ht="12.75">
      <c r="A22" s="84" t="s">
        <v>35</v>
      </c>
      <c r="B22" s="173" t="s">
        <v>10</v>
      </c>
      <c r="C22" s="164"/>
      <c r="D22" s="128"/>
      <c r="E22" s="129"/>
      <c r="F22" s="114"/>
      <c r="G22" s="83"/>
      <c r="H22" s="114"/>
      <c r="I22" s="82"/>
      <c r="J22" s="183"/>
      <c r="K22" s="83"/>
      <c r="L22" s="5"/>
    </row>
    <row r="23" spans="1:12" ht="38.25">
      <c r="A23" s="84" t="s">
        <v>36</v>
      </c>
      <c r="B23" s="174" t="s">
        <v>94</v>
      </c>
      <c r="C23" s="167">
        <v>4</v>
      </c>
      <c r="D23" s="134">
        <v>4168000</v>
      </c>
      <c r="E23" s="135">
        <v>968000</v>
      </c>
      <c r="F23" s="116">
        <f>(D23*100)/$D$66</f>
        <v>2.6061795242754431</v>
      </c>
      <c r="G23" s="87">
        <f>(D23*100)/$D$70</f>
        <v>2.6061795242754431</v>
      </c>
      <c r="H23" s="145">
        <v>0</v>
      </c>
      <c r="I23" s="187">
        <v>0</v>
      </c>
      <c r="J23" s="121">
        <v>0</v>
      </c>
      <c r="K23" s="83">
        <f>(H23*100)/$D23</f>
        <v>0</v>
      </c>
      <c r="L23" s="5"/>
    </row>
    <row r="24" spans="1:12" ht="12.75">
      <c r="A24" s="84" t="s">
        <v>37</v>
      </c>
      <c r="B24" s="174" t="s">
        <v>7</v>
      </c>
      <c r="C24" s="165">
        <v>1</v>
      </c>
      <c r="D24" s="130">
        <v>35520000</v>
      </c>
      <c r="E24" s="131">
        <v>0</v>
      </c>
      <c r="F24" s="116">
        <f>(D24*100)/$D$66</f>
        <v>22.210051991905885</v>
      </c>
      <c r="G24" s="87">
        <f>(D24*100)/$D$70</f>
        <v>22.210051991905885</v>
      </c>
      <c r="H24" s="145">
        <v>0</v>
      </c>
      <c r="I24" s="187">
        <v>0</v>
      </c>
      <c r="J24" s="121">
        <v>0</v>
      </c>
      <c r="K24" s="83">
        <v>0</v>
      </c>
      <c r="L24" s="5"/>
    </row>
    <row r="25" spans="1:12" ht="12.75">
      <c r="A25" s="85" t="s">
        <v>74</v>
      </c>
      <c r="B25" s="174" t="s">
        <v>11</v>
      </c>
      <c r="C25" s="165">
        <v>0</v>
      </c>
      <c r="D25" s="130">
        <v>0</v>
      </c>
      <c r="E25" s="131">
        <v>0</v>
      </c>
      <c r="F25" s="114">
        <f>(D25*100)/$D$66</f>
        <v>0</v>
      </c>
      <c r="G25" s="83">
        <f>(D25*100)/$D$70</f>
        <v>0</v>
      </c>
      <c r="H25" s="145">
        <v>0</v>
      </c>
      <c r="I25" s="187">
        <v>0</v>
      </c>
      <c r="J25" s="121">
        <v>0</v>
      </c>
      <c r="K25" s="83">
        <v>0</v>
      </c>
      <c r="L25" s="5"/>
    </row>
    <row r="26" spans="1:12" ht="12.75">
      <c r="A26" s="85" t="s">
        <v>75</v>
      </c>
      <c r="B26" s="174" t="s">
        <v>32</v>
      </c>
      <c r="C26" s="164">
        <v>0</v>
      </c>
      <c r="D26" s="128">
        <v>0</v>
      </c>
      <c r="E26" s="129">
        <v>0</v>
      </c>
      <c r="F26" s="114">
        <f>(D26*100)/$D$66</f>
        <v>0</v>
      </c>
      <c r="G26" s="83">
        <f>(D26*100)/$D$70</f>
        <v>0</v>
      </c>
      <c r="H26" s="145">
        <v>0</v>
      </c>
      <c r="I26" s="187">
        <v>0</v>
      </c>
      <c r="J26" s="121">
        <v>0</v>
      </c>
      <c r="K26" s="83">
        <v>0</v>
      </c>
      <c r="L26" s="5"/>
    </row>
    <row r="27" spans="1:12" ht="12.75">
      <c r="A27" s="85"/>
      <c r="B27" s="175"/>
      <c r="C27" s="165">
        <v>0</v>
      </c>
      <c r="D27" s="130">
        <v>0</v>
      </c>
      <c r="E27" s="131">
        <v>0</v>
      </c>
      <c r="F27" s="114">
        <f>(B27*100)/$D$66</f>
        <v>0</v>
      </c>
      <c r="G27" s="83">
        <f>(B27*100)/$D$70</f>
        <v>0</v>
      </c>
      <c r="H27" s="145">
        <v>0</v>
      </c>
      <c r="I27" s="187">
        <v>0</v>
      </c>
      <c r="J27" s="121">
        <v>0</v>
      </c>
      <c r="K27" s="83">
        <v>0</v>
      </c>
      <c r="L27" s="5"/>
    </row>
    <row r="28" spans="1:12" ht="17.25" customHeight="1">
      <c r="A28" s="64"/>
      <c r="B28" s="175"/>
      <c r="C28" s="165">
        <v>0</v>
      </c>
      <c r="D28" s="130">
        <v>0</v>
      </c>
      <c r="E28" s="131">
        <v>0</v>
      </c>
      <c r="F28" s="114">
        <f>(B28*100)/$D$66</f>
        <v>0</v>
      </c>
      <c r="G28" s="83">
        <f>(B28*100)/$D$70</f>
        <v>0</v>
      </c>
      <c r="H28" s="145">
        <v>0</v>
      </c>
      <c r="I28" s="187">
        <v>0</v>
      </c>
      <c r="J28" s="121">
        <v>0</v>
      </c>
      <c r="K28" s="83">
        <v>0</v>
      </c>
      <c r="L28" s="5"/>
    </row>
    <row r="29" spans="1:12" ht="12.75">
      <c r="A29" s="63"/>
      <c r="B29" s="175"/>
      <c r="C29" s="165"/>
      <c r="D29" s="130"/>
      <c r="E29" s="131"/>
      <c r="F29" s="114"/>
      <c r="G29" s="83"/>
      <c r="H29" s="114"/>
      <c r="I29" s="82"/>
      <c r="J29" s="183"/>
      <c r="K29" s="83"/>
      <c r="L29" s="5"/>
    </row>
    <row r="30" spans="1:12" ht="12.75">
      <c r="A30" s="63"/>
      <c r="B30" s="176"/>
      <c r="C30" s="163"/>
      <c r="D30" s="26"/>
      <c r="E30" s="127"/>
      <c r="F30" s="113"/>
      <c r="G30" s="27"/>
      <c r="H30" s="113"/>
      <c r="J30" s="182"/>
      <c r="K30" s="27"/>
      <c r="L30" s="5"/>
    </row>
    <row r="31" spans="1:12" ht="12.75">
      <c r="A31" s="66"/>
      <c r="B31" s="124" t="s">
        <v>38</v>
      </c>
      <c r="C31" s="168">
        <f t="shared" ref="C31:K31" si="1">SUM(C23:C30)</f>
        <v>5</v>
      </c>
      <c r="D31" s="136">
        <f t="shared" si="1"/>
        <v>39688000</v>
      </c>
      <c r="E31" s="137">
        <f t="shared" si="1"/>
        <v>968000</v>
      </c>
      <c r="F31" s="117">
        <f t="shared" si="1"/>
        <v>24.816231516181329</v>
      </c>
      <c r="G31" s="48">
        <f t="shared" si="1"/>
        <v>24.816231516181329</v>
      </c>
      <c r="H31" s="147">
        <f t="shared" si="1"/>
        <v>0</v>
      </c>
      <c r="I31" s="188">
        <f t="shared" si="1"/>
        <v>0</v>
      </c>
      <c r="J31" s="188">
        <f t="shared" si="1"/>
        <v>0</v>
      </c>
      <c r="K31" s="48">
        <f t="shared" si="1"/>
        <v>0</v>
      </c>
      <c r="L31" s="5"/>
    </row>
    <row r="32" spans="1:12" ht="12.75">
      <c r="A32" s="66"/>
      <c r="B32" s="124"/>
      <c r="C32" s="163"/>
      <c r="D32" s="26"/>
      <c r="E32" s="127"/>
      <c r="F32" s="113"/>
      <c r="G32" s="27"/>
      <c r="H32" s="113"/>
      <c r="J32" s="182"/>
      <c r="K32" s="27"/>
      <c r="L32" s="5"/>
    </row>
    <row r="33" spans="1:12" ht="25.5">
      <c r="A33" s="63" t="s">
        <v>13</v>
      </c>
      <c r="B33" s="124" t="s">
        <v>12</v>
      </c>
      <c r="C33" s="168">
        <f>C20+C31</f>
        <v>51</v>
      </c>
      <c r="D33" s="136">
        <f>(D20+D31)</f>
        <v>88283508</v>
      </c>
      <c r="E33" s="137">
        <f t="shared" ref="E33:J33" si="2">E20+E31</f>
        <v>47277468</v>
      </c>
      <c r="F33" s="117">
        <f t="shared" si="2"/>
        <v>55.202176314972945</v>
      </c>
      <c r="G33" s="48">
        <f t="shared" si="2"/>
        <v>55.202176314972945</v>
      </c>
      <c r="H33" s="146">
        <f>H20+H31</f>
        <v>9729314</v>
      </c>
      <c r="I33" s="229">
        <f t="shared" si="2"/>
        <v>7985000</v>
      </c>
      <c r="J33" s="122">
        <f t="shared" si="2"/>
        <v>17714314</v>
      </c>
      <c r="K33" s="48">
        <v>20.07</v>
      </c>
      <c r="L33" s="5"/>
    </row>
    <row r="34" spans="1:12" ht="12.75">
      <c r="A34" s="63">
        <v>1</v>
      </c>
      <c r="B34" s="124"/>
      <c r="C34" s="163"/>
      <c r="D34" s="26"/>
      <c r="E34" s="127"/>
      <c r="F34" s="113"/>
      <c r="G34" s="27"/>
      <c r="H34" s="113"/>
      <c r="J34" s="182"/>
      <c r="K34" s="27"/>
      <c r="L34" s="5"/>
    </row>
    <row r="35" spans="1:12" ht="12.75">
      <c r="A35" s="64" t="s">
        <v>3</v>
      </c>
      <c r="B35" s="124" t="s">
        <v>24</v>
      </c>
      <c r="C35" s="163"/>
      <c r="D35" s="26"/>
      <c r="E35" s="127"/>
      <c r="F35" s="113"/>
      <c r="G35" s="27"/>
      <c r="H35" s="113"/>
      <c r="J35" s="182"/>
      <c r="K35" s="27"/>
      <c r="L35" s="5"/>
    </row>
    <row r="36" spans="1:12" ht="12.75">
      <c r="A36" s="64" t="s">
        <v>4</v>
      </c>
      <c r="B36" s="124" t="s">
        <v>11</v>
      </c>
      <c r="C36" s="163"/>
      <c r="D36" s="26"/>
      <c r="E36" s="127"/>
      <c r="F36" s="113"/>
      <c r="G36" s="27"/>
      <c r="H36" s="113" t="s">
        <v>158</v>
      </c>
      <c r="I36" s="4" t="s">
        <v>158</v>
      </c>
      <c r="J36" s="108" t="s">
        <v>158</v>
      </c>
      <c r="K36" s="27" t="s">
        <v>158</v>
      </c>
      <c r="L36" s="5"/>
    </row>
    <row r="37" spans="1:12" ht="12.75">
      <c r="A37" s="64" t="s">
        <v>6</v>
      </c>
      <c r="B37" s="176" t="s">
        <v>39</v>
      </c>
      <c r="C37" s="169">
        <v>26</v>
      </c>
      <c r="D37" s="25">
        <v>872135</v>
      </c>
      <c r="E37" s="138">
        <v>859837</v>
      </c>
      <c r="F37" s="113">
        <f>(D37*100)/$D$66</f>
        <v>0.54533118507772638</v>
      </c>
      <c r="G37" s="27">
        <f t="shared" ref="G37:G46" si="3">(D37*100)/$D$70</f>
        <v>0.54533118507772638</v>
      </c>
      <c r="H37" s="113"/>
      <c r="J37" s="182"/>
      <c r="K37" s="27"/>
      <c r="L37" s="5"/>
    </row>
    <row r="38" spans="1:12" ht="15.75">
      <c r="A38" s="64" t="s">
        <v>25</v>
      </c>
      <c r="B38" s="176" t="s">
        <v>85</v>
      </c>
      <c r="C38" s="169">
        <v>20</v>
      </c>
      <c r="D38" s="25">
        <v>57107</v>
      </c>
      <c r="E38" s="138">
        <v>50813</v>
      </c>
      <c r="F38" s="113">
        <f t="shared" ref="F38:F45" si="4">(D38*100)/$D$66</f>
        <v>3.5708036010748012E-2</v>
      </c>
      <c r="G38" s="27">
        <f t="shared" si="3"/>
        <v>3.5708036010748012E-2</v>
      </c>
      <c r="H38" s="113"/>
      <c r="J38" s="182"/>
      <c r="K38" s="27"/>
      <c r="L38" s="5"/>
    </row>
    <row r="39" spans="1:12" ht="12.75">
      <c r="A39" s="64" t="s">
        <v>9</v>
      </c>
      <c r="B39" s="176" t="s">
        <v>5</v>
      </c>
      <c r="C39" s="169">
        <v>0</v>
      </c>
      <c r="D39" s="25">
        <v>0</v>
      </c>
      <c r="E39" s="138">
        <v>0</v>
      </c>
      <c r="F39" s="113">
        <f t="shared" si="4"/>
        <v>0</v>
      </c>
      <c r="G39" s="27">
        <f t="shared" si="3"/>
        <v>0</v>
      </c>
      <c r="H39" s="113"/>
      <c r="J39" s="182"/>
      <c r="K39" s="27"/>
      <c r="L39" s="5"/>
    </row>
    <row r="40" spans="1:12" ht="12.75">
      <c r="A40" s="64" t="s">
        <v>14</v>
      </c>
      <c r="B40" s="176" t="s">
        <v>40</v>
      </c>
      <c r="C40" s="169">
        <v>0</v>
      </c>
      <c r="D40" s="25">
        <v>0</v>
      </c>
      <c r="E40" s="138">
        <v>0</v>
      </c>
      <c r="F40" s="113">
        <f t="shared" si="4"/>
        <v>0</v>
      </c>
      <c r="G40" s="27">
        <f t="shared" si="3"/>
        <v>0</v>
      </c>
      <c r="H40" s="113"/>
      <c r="J40" s="182"/>
      <c r="K40" s="27"/>
      <c r="L40" s="5"/>
    </row>
    <row r="41" spans="1:12" ht="12.75">
      <c r="A41" s="64" t="s">
        <v>16</v>
      </c>
      <c r="B41" s="176" t="s">
        <v>26</v>
      </c>
      <c r="C41" s="169">
        <v>0</v>
      </c>
      <c r="D41" s="25">
        <v>0</v>
      </c>
      <c r="E41" s="138">
        <v>0</v>
      </c>
      <c r="F41" s="113">
        <f t="shared" si="4"/>
        <v>0</v>
      </c>
      <c r="G41" s="27">
        <f t="shared" si="3"/>
        <v>0</v>
      </c>
      <c r="H41" s="113"/>
      <c r="J41" s="182"/>
      <c r="K41" s="27"/>
      <c r="L41" s="5"/>
    </row>
    <row r="42" spans="1:12" ht="12.75">
      <c r="A42" s="64" t="s">
        <v>17</v>
      </c>
      <c r="B42" s="176" t="s">
        <v>15</v>
      </c>
      <c r="C42" s="169">
        <v>11</v>
      </c>
      <c r="D42" s="25">
        <v>498673</v>
      </c>
      <c r="E42" s="138">
        <v>498523</v>
      </c>
      <c r="F42" s="113">
        <f t="shared" si="4"/>
        <v>0.31181174709909021</v>
      </c>
      <c r="G42" s="27">
        <f t="shared" si="3"/>
        <v>0.31181174709909021</v>
      </c>
      <c r="H42" s="113"/>
      <c r="J42" s="182"/>
      <c r="K42" s="27"/>
      <c r="L42" s="5"/>
    </row>
    <row r="43" spans="1:12" ht="12.75">
      <c r="A43" s="65" t="s">
        <v>76</v>
      </c>
      <c r="B43" s="176" t="s">
        <v>41</v>
      </c>
      <c r="C43" s="169">
        <v>0</v>
      </c>
      <c r="D43" s="25">
        <v>0</v>
      </c>
      <c r="E43" s="138">
        <v>0</v>
      </c>
      <c r="F43" s="113">
        <f t="shared" si="4"/>
        <v>0</v>
      </c>
      <c r="G43" s="27">
        <f t="shared" si="3"/>
        <v>0</v>
      </c>
      <c r="H43" s="113"/>
      <c r="J43" s="182"/>
      <c r="K43" s="27"/>
      <c r="L43" s="5"/>
    </row>
    <row r="44" spans="1:12" ht="12.75">
      <c r="A44" s="65" t="s">
        <v>77</v>
      </c>
      <c r="B44" s="175" t="s">
        <v>98</v>
      </c>
      <c r="C44" s="164">
        <v>1</v>
      </c>
      <c r="D44" s="26">
        <v>2024</v>
      </c>
      <c r="E44" s="127">
        <v>2024</v>
      </c>
      <c r="F44" s="113">
        <f t="shared" si="4"/>
        <v>1.2655727824216643E-3</v>
      </c>
      <c r="G44" s="27">
        <f t="shared" si="3"/>
        <v>1.2655727824216643E-3</v>
      </c>
      <c r="H44" s="113"/>
      <c r="J44" s="182"/>
      <c r="K44" s="27"/>
      <c r="L44" s="5"/>
    </row>
    <row r="45" spans="1:12" ht="12.75">
      <c r="A45" s="65"/>
      <c r="B45" s="175" t="s">
        <v>107</v>
      </c>
      <c r="C45" s="165">
        <v>0</v>
      </c>
      <c r="D45" s="130">
        <v>0</v>
      </c>
      <c r="E45" s="131">
        <v>0</v>
      </c>
      <c r="F45" s="113">
        <f t="shared" si="4"/>
        <v>0</v>
      </c>
      <c r="G45" s="27">
        <f t="shared" si="3"/>
        <v>0</v>
      </c>
      <c r="H45" s="113"/>
      <c r="J45" s="182"/>
      <c r="K45" s="27"/>
      <c r="L45" s="5"/>
    </row>
    <row r="46" spans="1:12" ht="12.75">
      <c r="A46" s="64"/>
      <c r="B46" s="177"/>
      <c r="C46" s="169">
        <v>0</v>
      </c>
      <c r="D46" s="25">
        <v>0</v>
      </c>
      <c r="E46" s="138">
        <v>0</v>
      </c>
      <c r="F46" s="113">
        <f>(B46*100)/$D$66</f>
        <v>0</v>
      </c>
      <c r="G46" s="27">
        <f t="shared" si="3"/>
        <v>0</v>
      </c>
      <c r="H46" s="113"/>
      <c r="J46" s="182"/>
      <c r="K46" s="27"/>
      <c r="L46" s="5"/>
    </row>
    <row r="47" spans="1:12" ht="12.75">
      <c r="A47" s="66"/>
      <c r="B47" s="177"/>
      <c r="C47" s="169"/>
      <c r="D47" s="25"/>
      <c r="E47" s="138"/>
      <c r="F47" s="113"/>
      <c r="G47" s="27"/>
      <c r="H47" s="113"/>
      <c r="J47" s="182"/>
      <c r="K47" s="27"/>
      <c r="L47" s="5"/>
    </row>
    <row r="48" spans="1:12" ht="12.75">
      <c r="A48" s="66"/>
      <c r="B48" s="176"/>
      <c r="C48" s="163"/>
      <c r="D48" s="26"/>
      <c r="E48" s="127"/>
      <c r="F48" s="113"/>
      <c r="G48" s="27"/>
      <c r="H48" s="113"/>
      <c r="J48" s="182"/>
      <c r="K48" s="27"/>
      <c r="L48" s="5"/>
    </row>
    <row r="49" spans="1:12" ht="12.75">
      <c r="A49" s="63" t="s">
        <v>29</v>
      </c>
      <c r="B49" s="124" t="s">
        <v>18</v>
      </c>
      <c r="C49" s="168">
        <f>SUM(C37:C48)</f>
        <v>58</v>
      </c>
      <c r="D49" s="136">
        <f>SUM(D37:D48)</f>
        <v>1429939</v>
      </c>
      <c r="E49" s="137">
        <f>SUM(E37:E48)</f>
        <v>1411197</v>
      </c>
      <c r="F49" s="117">
        <f>SUM(F37:F48)</f>
        <v>0.89411654096998627</v>
      </c>
      <c r="G49" s="48">
        <f>SUM(G37:G48)</f>
        <v>0.89411654096998627</v>
      </c>
      <c r="H49" s="117"/>
      <c r="I49" s="15"/>
      <c r="J49" s="185"/>
      <c r="K49" s="48"/>
      <c r="L49" s="5"/>
    </row>
    <row r="50" spans="1:12" ht="12.75">
      <c r="A50" s="64" t="s">
        <v>3</v>
      </c>
      <c r="B50" s="124"/>
      <c r="C50" s="163"/>
      <c r="D50" s="26"/>
      <c r="E50" s="127"/>
      <c r="F50" s="113"/>
      <c r="G50" s="27"/>
      <c r="H50" s="113"/>
      <c r="J50" s="182"/>
      <c r="K50" s="27"/>
      <c r="L50" s="5"/>
    </row>
    <row r="51" spans="1:12" ht="12.75">
      <c r="A51" s="64" t="s">
        <v>4</v>
      </c>
      <c r="B51" s="124" t="s">
        <v>19</v>
      </c>
      <c r="C51" s="163"/>
      <c r="D51" s="26"/>
      <c r="E51" s="127"/>
      <c r="F51" s="113"/>
      <c r="G51" s="27"/>
      <c r="H51" s="113" t="s">
        <v>158</v>
      </c>
      <c r="I51" s="108" t="s">
        <v>158</v>
      </c>
      <c r="J51" s="108" t="s">
        <v>158</v>
      </c>
      <c r="K51" s="27" t="s">
        <v>158</v>
      </c>
      <c r="L51" s="5"/>
    </row>
    <row r="52" spans="1:12" ht="12.75">
      <c r="A52" s="62" t="s">
        <v>67</v>
      </c>
      <c r="B52" s="176" t="s">
        <v>7</v>
      </c>
      <c r="C52" s="169">
        <v>954</v>
      </c>
      <c r="D52" s="25">
        <f>34397010-7000000</f>
        <v>27397010</v>
      </c>
      <c r="E52" s="138">
        <f>34273307-7000000</f>
        <v>27273307</v>
      </c>
      <c r="F52" s="113">
        <f>(D52*100)/$D$66</f>
        <v>17.130884474176955</v>
      </c>
      <c r="G52" s="27">
        <f>(D52*100)/$D$70</f>
        <v>17.130884474176955</v>
      </c>
      <c r="H52" s="113"/>
      <c r="J52" s="182"/>
      <c r="K52" s="27"/>
      <c r="L52" s="5"/>
    </row>
    <row r="53" spans="1:12" ht="27.75" customHeight="1">
      <c r="A53" s="66" t="s">
        <v>73</v>
      </c>
      <c r="B53" s="176" t="s">
        <v>68</v>
      </c>
      <c r="C53" s="163"/>
      <c r="D53" s="26"/>
      <c r="E53" s="127"/>
      <c r="F53" s="113"/>
      <c r="G53" s="27"/>
      <c r="H53" s="113"/>
      <c r="J53" s="182"/>
      <c r="K53" s="27"/>
      <c r="L53" s="5"/>
    </row>
    <row r="54" spans="1:12" ht="25.5">
      <c r="A54" s="64" t="s">
        <v>6</v>
      </c>
      <c r="B54" s="176" t="s">
        <v>83</v>
      </c>
      <c r="C54" s="165">
        <v>55265</v>
      </c>
      <c r="D54" s="25">
        <v>20904261</v>
      </c>
      <c r="E54" s="138">
        <v>16618307</v>
      </c>
      <c r="F54" s="113">
        <f>(D54*100)/$D$66</f>
        <v>13.071078931936107</v>
      </c>
      <c r="G54" s="27">
        <f>(D54*100)/$D$66</f>
        <v>13.071078931936107</v>
      </c>
      <c r="H54" s="113"/>
      <c r="J54" s="182"/>
      <c r="K54" s="27"/>
      <c r="L54" s="5"/>
    </row>
    <row r="55" spans="1:12" ht="25.5">
      <c r="A55" s="65" t="s">
        <v>81</v>
      </c>
      <c r="B55" s="176" t="s">
        <v>30</v>
      </c>
      <c r="C55" s="169">
        <v>41</v>
      </c>
      <c r="D55" s="25">
        <v>16929108</v>
      </c>
      <c r="E55" s="138">
        <v>16929108</v>
      </c>
      <c r="F55" s="113">
        <f>(D55*100)/$D$66</f>
        <v>10.585483357449039</v>
      </c>
      <c r="G55" s="27">
        <f>(D55*100)/$D$70</f>
        <v>10.585483357449039</v>
      </c>
      <c r="H55" s="113"/>
      <c r="J55" s="182"/>
      <c r="K55" s="27"/>
      <c r="L55" s="5"/>
    </row>
    <row r="56" spans="1:12" ht="12.75">
      <c r="A56" s="65" t="s">
        <v>82</v>
      </c>
      <c r="B56" s="174" t="s">
        <v>106</v>
      </c>
      <c r="C56" s="164"/>
      <c r="D56" s="128"/>
      <c r="E56" s="129"/>
      <c r="F56" s="114"/>
      <c r="G56" s="83"/>
      <c r="H56" s="114"/>
      <c r="I56" s="82"/>
      <c r="J56" s="183"/>
      <c r="K56" s="83"/>
      <c r="L56" s="5"/>
    </row>
    <row r="57" spans="1:12" ht="25.5">
      <c r="A57" s="65" t="s">
        <v>108</v>
      </c>
      <c r="B57" s="177" t="s">
        <v>184</v>
      </c>
      <c r="C57" s="169">
        <v>6</v>
      </c>
      <c r="D57" s="25">
        <v>110940</v>
      </c>
      <c r="E57" s="138">
        <v>110940</v>
      </c>
      <c r="F57" s="113">
        <f>(D57*100)/$D$66</f>
        <v>6.9368895494989841E-2</v>
      </c>
      <c r="G57" s="27">
        <f>(D57*100)/$D$70</f>
        <v>6.9368895494989841E-2</v>
      </c>
      <c r="H57" s="113"/>
      <c r="J57" s="182"/>
      <c r="K57" s="27"/>
      <c r="L57" s="5"/>
    </row>
    <row r="58" spans="1:12" ht="12.75">
      <c r="A58" s="65"/>
      <c r="B58" s="175" t="s">
        <v>107</v>
      </c>
      <c r="C58" s="165">
        <v>8</v>
      </c>
      <c r="D58" s="130">
        <v>7027</v>
      </c>
      <c r="E58" s="131">
        <v>7027</v>
      </c>
      <c r="F58" s="113">
        <f>(D58*100)/$D$66</f>
        <v>4.3938636077455705E-3</v>
      </c>
      <c r="G58" s="27">
        <f>(D58*100)/$D$70</f>
        <v>4.3938636077455705E-3</v>
      </c>
      <c r="H58" s="113"/>
      <c r="J58" s="182"/>
      <c r="K58" s="27"/>
      <c r="L58" s="5"/>
    </row>
    <row r="59" spans="1:12" ht="12.75">
      <c r="A59" s="64"/>
      <c r="B59" s="177" t="s">
        <v>86</v>
      </c>
      <c r="C59" s="165">
        <v>272</v>
      </c>
      <c r="D59" s="25">
        <v>4865793</v>
      </c>
      <c r="E59" s="138">
        <v>3822757</v>
      </c>
      <c r="F59" s="113">
        <f>(D59*100)/$D$66</f>
        <v>3.0424976213922217</v>
      </c>
      <c r="G59" s="27">
        <f>(D59*100)/$D$70</f>
        <v>3.0424976213922217</v>
      </c>
      <c r="H59" s="113"/>
      <c r="J59" s="182"/>
      <c r="K59" s="27"/>
      <c r="L59" s="5"/>
    </row>
    <row r="60" spans="1:12" s="1" customFormat="1" ht="12.75">
      <c r="A60" s="67"/>
      <c r="B60" s="178"/>
      <c r="C60" s="163"/>
      <c r="D60" s="26"/>
      <c r="E60" s="127"/>
      <c r="F60" s="113"/>
      <c r="G60" s="27"/>
      <c r="H60" s="113"/>
      <c r="I60" s="4"/>
      <c r="J60" s="182"/>
      <c r="K60" s="27"/>
      <c r="L60" s="44"/>
    </row>
    <row r="61" spans="1:12" s="1" customFormat="1" ht="12.75">
      <c r="A61" s="67"/>
      <c r="B61" s="176"/>
      <c r="C61" s="163"/>
      <c r="D61" s="26"/>
      <c r="E61" s="127"/>
      <c r="F61" s="113"/>
      <c r="G61" s="27"/>
      <c r="H61" s="113"/>
      <c r="I61" s="4"/>
      <c r="J61" s="182"/>
      <c r="K61" s="27"/>
      <c r="L61" s="44"/>
    </row>
    <row r="62" spans="1:12" s="1" customFormat="1" ht="12.75">
      <c r="A62" s="68" t="s">
        <v>13</v>
      </c>
      <c r="B62" s="124" t="s">
        <v>20</v>
      </c>
      <c r="C62" s="168">
        <f>SUM(C52:C61)</f>
        <v>56546</v>
      </c>
      <c r="D62" s="136">
        <f>SUM(D52:D61)</f>
        <v>70214139</v>
      </c>
      <c r="E62" s="139">
        <f>SUM(E52:E61)</f>
        <v>64761446</v>
      </c>
      <c r="F62" s="118">
        <f>SUM(F52:F61)</f>
        <v>43.903707144057059</v>
      </c>
      <c r="G62" s="61">
        <f>SUM(G52:G61)</f>
        <v>43.903707144057059</v>
      </c>
      <c r="H62" s="118"/>
      <c r="I62" s="60"/>
      <c r="J62" s="186"/>
      <c r="K62" s="61"/>
      <c r="L62" s="44"/>
    </row>
    <row r="63" spans="1:12" s="1" customFormat="1" ht="12.75">
      <c r="A63" s="67"/>
      <c r="B63" s="124"/>
      <c r="C63" s="163"/>
      <c r="D63" s="62"/>
      <c r="E63" s="127"/>
      <c r="F63" s="113"/>
      <c r="G63" s="27"/>
      <c r="H63" s="113"/>
      <c r="I63" s="4"/>
      <c r="J63" s="182"/>
      <c r="K63" s="27"/>
      <c r="L63" s="44"/>
    </row>
    <row r="64" spans="1:12" s="1" customFormat="1" ht="25.5">
      <c r="A64" s="67"/>
      <c r="B64" s="124" t="s">
        <v>21</v>
      </c>
      <c r="C64" s="168">
        <f>C49+C62</f>
        <v>56604</v>
      </c>
      <c r="D64" s="140">
        <f>(D49+D62)</f>
        <v>71644078</v>
      </c>
      <c r="E64" s="137">
        <f>E49+E62</f>
        <v>66172643</v>
      </c>
      <c r="F64" s="117">
        <f>+F62+F49</f>
        <v>44.797823685027048</v>
      </c>
      <c r="G64" s="48">
        <f>+G62+G49</f>
        <v>44.797823685027048</v>
      </c>
      <c r="H64" s="117"/>
      <c r="I64" s="15"/>
      <c r="J64" s="185"/>
      <c r="K64" s="48"/>
      <c r="L64" s="44"/>
    </row>
    <row r="65" spans="1:12" s="1" customFormat="1" ht="12.75">
      <c r="A65" s="67"/>
      <c r="B65" s="124"/>
      <c r="C65" s="163"/>
      <c r="D65" s="62"/>
      <c r="E65" s="127"/>
      <c r="F65" s="113"/>
      <c r="G65" s="27"/>
      <c r="H65" s="113"/>
      <c r="I65" s="4"/>
      <c r="J65" s="182"/>
      <c r="K65" s="27"/>
      <c r="L65" s="44"/>
    </row>
    <row r="66" spans="1:12" ht="12.75">
      <c r="A66" s="63" t="s">
        <v>23</v>
      </c>
      <c r="B66" s="124" t="s">
        <v>22</v>
      </c>
      <c r="C66" s="168">
        <f>C33+C64</f>
        <v>56655</v>
      </c>
      <c r="D66" s="136">
        <f>(D33+D64)</f>
        <v>159927586</v>
      </c>
      <c r="E66" s="141">
        <f>E33+E64</f>
        <v>113450111</v>
      </c>
      <c r="F66" s="119">
        <f>(F33+F64)</f>
        <v>100</v>
      </c>
      <c r="G66" s="71">
        <f>(G33+G64)</f>
        <v>100</v>
      </c>
      <c r="H66" s="147">
        <f>(H33+H64)</f>
        <v>9729314</v>
      </c>
      <c r="I66" s="122">
        <f>(I33+I64)</f>
        <v>7985000</v>
      </c>
      <c r="J66" s="110">
        <f>(J33+J64)</f>
        <v>17714314</v>
      </c>
      <c r="K66" s="123">
        <v>11.08</v>
      </c>
      <c r="L66" s="5"/>
    </row>
    <row r="67" spans="1:12" ht="12.75">
      <c r="A67" s="64"/>
      <c r="B67" s="124"/>
      <c r="C67" s="163"/>
      <c r="D67" s="26"/>
      <c r="E67" s="127"/>
      <c r="F67" s="113"/>
      <c r="G67" s="27"/>
      <c r="H67" s="113"/>
      <c r="J67" s="182"/>
      <c r="K67" s="27"/>
      <c r="L67" s="5"/>
    </row>
    <row r="68" spans="1:12" s="195" customFormat="1" ht="38.25">
      <c r="A68" s="193"/>
      <c r="B68" s="176" t="s">
        <v>31</v>
      </c>
      <c r="C68" s="170">
        <v>0</v>
      </c>
      <c r="D68" s="142">
        <v>0</v>
      </c>
      <c r="E68" s="143">
        <v>0</v>
      </c>
      <c r="F68" s="117">
        <v>0</v>
      </c>
      <c r="G68" s="48">
        <f>(D68*100)/D70</f>
        <v>0</v>
      </c>
      <c r="H68" s="117" t="s">
        <v>158</v>
      </c>
      <c r="I68" s="15"/>
      <c r="J68" s="185"/>
      <c r="K68" s="48" t="s">
        <v>158</v>
      </c>
      <c r="L68" s="194"/>
    </row>
    <row r="69" spans="1:12" s="159" customFormat="1" ht="20.25" customHeight="1" thickBot="1">
      <c r="A69" s="69"/>
      <c r="B69" s="176"/>
      <c r="C69" s="163"/>
      <c r="D69" s="26"/>
      <c r="E69" s="127"/>
      <c r="F69" s="113"/>
      <c r="G69" s="27"/>
      <c r="H69" s="113"/>
      <c r="I69" s="4"/>
      <c r="J69" s="182"/>
      <c r="K69" s="27"/>
      <c r="L69" s="158"/>
    </row>
    <row r="70" spans="1:12" s="195" customFormat="1" ht="13.5" thickBot="1">
      <c r="A70" s="193"/>
      <c r="B70" s="179" t="s">
        <v>27</v>
      </c>
      <c r="C70" s="171">
        <f>C66+C68</f>
        <v>56655</v>
      </c>
      <c r="D70" s="35">
        <f>(D66+D68)</f>
        <v>159927586</v>
      </c>
      <c r="E70" s="144">
        <f>E66+E68</f>
        <v>113450111</v>
      </c>
      <c r="F70" s="120">
        <f>F66+F68</f>
        <v>100</v>
      </c>
      <c r="G70" s="70">
        <f>G66+G68</f>
        <v>100</v>
      </c>
      <c r="H70" s="120">
        <f>H66</f>
        <v>9729314</v>
      </c>
      <c r="I70" s="230">
        <f>I66</f>
        <v>7985000</v>
      </c>
      <c r="J70" s="120">
        <f>J66</f>
        <v>17714314</v>
      </c>
      <c r="K70" s="28">
        <f>K66</f>
        <v>11.08</v>
      </c>
      <c r="L70" s="194"/>
    </row>
    <row r="71" spans="1:12" s="195" customFormat="1" ht="13.5" thickBot="1">
      <c r="A71" s="193"/>
      <c r="B71" s="244" t="s">
        <v>172</v>
      </c>
      <c r="C71" s="245"/>
      <c r="D71" s="245"/>
      <c r="E71" s="245"/>
      <c r="F71" s="245"/>
      <c r="G71" s="245"/>
      <c r="H71" s="245"/>
      <c r="I71" s="245"/>
      <c r="J71" s="245"/>
      <c r="K71" s="246"/>
      <c r="L71" s="194"/>
    </row>
    <row r="72" spans="1:12" s="195" customFormat="1" ht="13.5" thickBot="1">
      <c r="A72" s="193"/>
      <c r="B72" s="296"/>
      <c r="C72" s="297"/>
      <c r="D72" s="297"/>
      <c r="E72" s="297"/>
      <c r="F72" s="298"/>
      <c r="G72" s="298"/>
      <c r="H72" s="298"/>
      <c r="I72" s="299"/>
      <c r="J72" s="298"/>
      <c r="K72" s="91"/>
      <c r="L72" s="194"/>
    </row>
    <row r="73" spans="1:12" s="195" customFormat="1" ht="13.5" thickBot="1">
      <c r="A73" s="193"/>
      <c r="B73" s="296"/>
      <c r="C73" s="297"/>
      <c r="D73" s="297"/>
      <c r="E73" s="297"/>
      <c r="F73" s="298"/>
      <c r="G73" s="298"/>
      <c r="H73" s="298"/>
      <c r="I73" s="299"/>
      <c r="J73" s="298"/>
      <c r="K73" s="91"/>
      <c r="L73" s="194"/>
    </row>
    <row r="74" spans="1:12" ht="0" hidden="1" customHeight="1">
      <c r="B74" s="296"/>
      <c r="C74" s="297"/>
      <c r="D74" s="297"/>
      <c r="E74" s="297"/>
      <c r="F74" s="298"/>
      <c r="G74" s="298"/>
      <c r="H74" s="298"/>
      <c r="I74" s="299"/>
      <c r="J74" s="298"/>
      <c r="K74" s="91"/>
    </row>
    <row r="75" spans="1:12" s="45" customFormat="1" ht="13.5" hidden="1" thickBot="1">
      <c r="A75" s="6"/>
      <c r="B75" s="296"/>
      <c r="C75" s="297"/>
      <c r="D75" s="297"/>
      <c r="E75" s="297"/>
      <c r="F75" s="298"/>
      <c r="G75" s="298"/>
      <c r="H75" s="298"/>
      <c r="I75" s="299"/>
      <c r="J75" s="298"/>
      <c r="K75" s="91"/>
    </row>
    <row r="76" spans="1:12" ht="0" hidden="1" customHeight="1"/>
    <row r="77" spans="1:12" ht="0" hidden="1" customHeight="1">
      <c r="B77" s="45"/>
      <c r="C77" s="45"/>
      <c r="D77" s="6"/>
      <c r="E77" s="6"/>
      <c r="F77" s="6"/>
      <c r="G77" s="6"/>
      <c r="H77" s="7"/>
      <c r="I77" s="7"/>
      <c r="J77" s="7"/>
      <c r="K77" s="7"/>
    </row>
  </sheetData>
  <mergeCells count="13">
    <mergeCell ref="D9:D10"/>
    <mergeCell ref="E9:E10"/>
    <mergeCell ref="H9:K9"/>
    <mergeCell ref="D7:E7"/>
    <mergeCell ref="H7:K7"/>
    <mergeCell ref="C5:K6"/>
    <mergeCell ref="F7:G7"/>
    <mergeCell ref="F9:G9"/>
    <mergeCell ref="B5:B6"/>
    <mergeCell ref="B3:K4"/>
    <mergeCell ref="A7:A8"/>
    <mergeCell ref="B9:B10"/>
    <mergeCell ref="C9:C10"/>
  </mergeCells>
  <phoneticPr fontId="0" type="noConversion"/>
  <pageMargins left="0.48" right="0.25" top="0.55000000000000004" bottom="0.53" header="0.5" footer="0.5"/>
  <pageSetup paperSize="9" scale="53" orientation="portrait" horizontalDpi="300" verticalDpi="300" r:id="rId1"/>
  <headerFooter alignWithMargins="0"/>
  <ignoredErrors>
    <ignoredError sqref="D33 D64 D66:E66 D7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7"/>
  <sheetViews>
    <sheetView view="pageBreakPreview" zoomScale="60" zoomScaleNormal="100" workbookViewId="0">
      <pane ySplit="4" topLeftCell="A38" activePane="bottomLeft" state="frozen"/>
      <selection pane="bottomLeft" activeCell="D69" sqref="D69"/>
    </sheetView>
  </sheetViews>
  <sheetFormatPr defaultColWidth="0" defaultRowHeight="15.75" customHeight="1" zeroHeight="1"/>
  <cols>
    <col min="1" max="1" width="6.42578125" style="10" bestFit="1" customWidth="1"/>
    <col min="2" max="2" width="40.7109375" style="8" bestFit="1" customWidth="1"/>
    <col min="3" max="3" width="16" style="8" customWidth="1"/>
    <col min="4" max="4" width="20.85546875" style="8" customWidth="1"/>
    <col min="5" max="5" width="13.5703125" style="8" customWidth="1"/>
    <col min="6" max="6" width="11.5703125" style="8" customWidth="1"/>
    <col min="7" max="7" width="10" style="8" customWidth="1"/>
    <col min="8" max="8" width="12.140625" style="8" customWidth="1"/>
    <col min="9" max="9" width="10.5703125" style="8" customWidth="1"/>
    <col min="10" max="16384" width="9" style="8" hidden="1"/>
  </cols>
  <sheetData>
    <row r="1" spans="1:10">
      <c r="A1" s="49" t="s">
        <v>47</v>
      </c>
      <c r="B1" s="280" t="s">
        <v>48</v>
      </c>
      <c r="C1" s="280"/>
      <c r="D1" s="280"/>
      <c r="E1" s="280"/>
      <c r="F1" s="280"/>
      <c r="G1" s="280"/>
      <c r="H1" s="280"/>
      <c r="I1" s="281"/>
    </row>
    <row r="2" spans="1:10">
      <c r="A2" s="51"/>
      <c r="B2" s="282" t="s">
        <v>49</v>
      </c>
      <c r="C2" s="282"/>
      <c r="D2" s="282"/>
      <c r="E2" s="282"/>
      <c r="F2" s="282"/>
      <c r="G2" s="282"/>
      <c r="H2" s="282"/>
      <c r="I2" s="283"/>
    </row>
    <row r="3" spans="1:10" ht="16.5" thickBot="1">
      <c r="A3" s="51"/>
      <c r="B3" s="52"/>
      <c r="C3" s="52"/>
      <c r="D3" s="52"/>
      <c r="E3" s="52"/>
      <c r="F3" s="52"/>
      <c r="G3" s="52"/>
      <c r="H3" s="52"/>
      <c r="I3" s="53"/>
    </row>
    <row r="4" spans="1:10" s="56" customFormat="1" ht="72.75" customHeight="1" thickBot="1">
      <c r="A4" s="16" t="s">
        <v>42</v>
      </c>
      <c r="B4" s="16" t="s">
        <v>43</v>
      </c>
      <c r="C4" s="54" t="s">
        <v>44</v>
      </c>
      <c r="D4" s="192" t="s">
        <v>45</v>
      </c>
      <c r="E4" s="284" t="s">
        <v>157</v>
      </c>
      <c r="F4" s="285"/>
      <c r="G4" s="285"/>
      <c r="H4" s="286"/>
      <c r="I4" s="287"/>
    </row>
    <row r="5" spans="1:10" s="52" customFormat="1" ht="54.75" customHeight="1" thickBot="1">
      <c r="A5" s="190" t="s">
        <v>177</v>
      </c>
      <c r="B5" s="211" t="s">
        <v>178</v>
      </c>
      <c r="C5" s="54" t="s">
        <v>179</v>
      </c>
      <c r="D5" s="39" t="s">
        <v>180</v>
      </c>
      <c r="E5" s="189" t="s">
        <v>160</v>
      </c>
      <c r="F5" s="189" t="s">
        <v>159</v>
      </c>
      <c r="G5" s="212" t="s">
        <v>181</v>
      </c>
      <c r="H5" s="213" t="s">
        <v>182</v>
      </c>
      <c r="I5" s="214" t="s">
        <v>183</v>
      </c>
    </row>
    <row r="6" spans="1:10">
      <c r="A6" s="57">
        <v>1</v>
      </c>
      <c r="B6" s="191" t="s">
        <v>88</v>
      </c>
      <c r="C6" s="228">
        <v>13783920</v>
      </c>
      <c r="D6" s="73">
        <f t="shared" ref="D6:D12" si="0">+C6*100/159927586</f>
        <v>8.618850784129263</v>
      </c>
      <c r="E6" s="57">
        <v>4200000</v>
      </c>
      <c r="F6" s="228">
        <v>6650000</v>
      </c>
      <c r="G6" s="215">
        <f>(E6+F6)</f>
        <v>10850000</v>
      </c>
      <c r="H6" s="74">
        <f>(G6/C6)*100</f>
        <v>78.714908386003401</v>
      </c>
      <c r="I6" s="74">
        <f>+G6*100/159927586</f>
        <v>6.7843204986536847</v>
      </c>
      <c r="J6" s="216">
        <v>1</v>
      </c>
    </row>
    <row r="7" spans="1:10">
      <c r="A7" s="55">
        <f t="shared" ref="A7:A12" si="1">+A6+1</f>
        <v>2</v>
      </c>
      <c r="B7" s="72" t="s">
        <v>89</v>
      </c>
      <c r="C7" s="55">
        <v>10325886</v>
      </c>
      <c r="D7" s="149">
        <f t="shared" si="0"/>
        <v>6.4566009268719906</v>
      </c>
      <c r="E7" s="55">
        <v>5482000</v>
      </c>
      <c r="F7" s="104">
        <v>1335000</v>
      </c>
      <c r="G7" s="217">
        <f>(E7+F7)</f>
        <v>6817000</v>
      </c>
      <c r="H7" s="74">
        <f>(G7/C7)*100</f>
        <v>66.018547948331019</v>
      </c>
      <c r="I7" s="74">
        <f>+G7*100/159927586</f>
        <v>4.2625541787393706</v>
      </c>
    </row>
    <row r="8" spans="1:10">
      <c r="A8" s="55">
        <f t="shared" si="1"/>
        <v>3</v>
      </c>
      <c r="B8" s="72" t="s">
        <v>97</v>
      </c>
      <c r="C8" s="59">
        <v>458000</v>
      </c>
      <c r="D8" s="74">
        <f t="shared" si="0"/>
        <v>0.28637961183257027</v>
      </c>
      <c r="E8" s="148">
        <v>0</v>
      </c>
      <c r="F8" s="148">
        <v>0</v>
      </c>
      <c r="G8" s="218">
        <v>0</v>
      </c>
      <c r="H8" s="74">
        <f t="shared" ref="H8:H13" si="2">(G8/C8)*100</f>
        <v>0</v>
      </c>
      <c r="I8" s="74">
        <f>+F8*100/159927586</f>
        <v>0</v>
      </c>
    </row>
    <row r="9" spans="1:10">
      <c r="A9" s="55">
        <f t="shared" si="1"/>
        <v>4</v>
      </c>
      <c r="B9" s="72" t="s">
        <v>103</v>
      </c>
      <c r="C9" s="59">
        <v>2117674</v>
      </c>
      <c r="D9" s="74">
        <f t="shared" si="0"/>
        <v>1.3241455417203634</v>
      </c>
      <c r="E9" s="148">
        <v>0</v>
      </c>
      <c r="F9" s="148">
        <v>0</v>
      </c>
      <c r="G9" s="218">
        <v>0</v>
      </c>
      <c r="H9" s="74">
        <f t="shared" si="2"/>
        <v>0</v>
      </c>
      <c r="I9" s="74">
        <f>+F9*100/159927586</f>
        <v>0</v>
      </c>
    </row>
    <row r="10" spans="1:10">
      <c r="A10" s="55">
        <f t="shared" si="1"/>
        <v>5</v>
      </c>
      <c r="B10" s="72" t="s">
        <v>104</v>
      </c>
      <c r="C10" s="231">
        <v>8318028</v>
      </c>
      <c r="D10" s="74">
        <f t="shared" si="0"/>
        <v>5.2011214625599367</v>
      </c>
      <c r="E10" s="148">
        <v>47314</v>
      </c>
      <c r="F10" s="148">
        <v>0</v>
      </c>
      <c r="G10" s="218">
        <v>47314</v>
      </c>
      <c r="H10" s="74">
        <f t="shared" si="2"/>
        <v>0.56881270416497764</v>
      </c>
      <c r="I10" s="74">
        <f>+G10*100/159927586</f>
        <v>2.9584639638092203E-2</v>
      </c>
    </row>
    <row r="11" spans="1:10">
      <c r="A11" s="55">
        <f t="shared" si="1"/>
        <v>6</v>
      </c>
      <c r="B11" s="72" t="s">
        <v>105</v>
      </c>
      <c r="C11" s="59">
        <v>17760000</v>
      </c>
      <c r="D11" s="74">
        <f t="shared" si="0"/>
        <v>11.105025995952943</v>
      </c>
      <c r="E11" s="148">
        <v>0</v>
      </c>
      <c r="F11" s="148">
        <v>0</v>
      </c>
      <c r="G11" s="218">
        <v>0</v>
      </c>
      <c r="H11" s="74">
        <f t="shared" si="2"/>
        <v>0</v>
      </c>
      <c r="I11" s="74">
        <f>+F11*100/159927586</f>
        <v>0</v>
      </c>
    </row>
    <row r="12" spans="1:10" ht="16.5" thickBot="1">
      <c r="A12" s="55">
        <f t="shared" si="1"/>
        <v>7</v>
      </c>
      <c r="B12" s="72" t="s">
        <v>96</v>
      </c>
      <c r="C12" s="150">
        <v>35520000</v>
      </c>
      <c r="D12" s="74">
        <f t="shared" si="0"/>
        <v>22.210051991905885</v>
      </c>
      <c r="E12" s="148">
        <v>0</v>
      </c>
      <c r="F12" s="148">
        <v>0</v>
      </c>
      <c r="G12" s="217">
        <v>0</v>
      </c>
      <c r="H12" s="149">
        <f t="shared" si="2"/>
        <v>0</v>
      </c>
      <c r="I12" s="149">
        <f>+F12*100/159927586</f>
        <v>0</v>
      </c>
    </row>
    <row r="13" spans="1:10" ht="16.5" thickBot="1">
      <c r="A13" s="58"/>
      <c r="B13" s="75" t="s">
        <v>46</v>
      </c>
      <c r="C13" s="76">
        <f t="shared" ref="C13:I13" si="3">SUM(C6:C12)</f>
        <v>88283508</v>
      </c>
      <c r="D13" s="77">
        <f t="shared" si="3"/>
        <v>55.202176314972952</v>
      </c>
      <c r="E13" s="76">
        <f>SUM(E6:E12)</f>
        <v>9729314</v>
      </c>
      <c r="F13" s="76">
        <f t="shared" si="3"/>
        <v>7985000</v>
      </c>
      <c r="G13" s="219">
        <f>SUM(G6:G12)</f>
        <v>17714314</v>
      </c>
      <c r="H13" s="220">
        <f t="shared" si="2"/>
        <v>20.065258394580333</v>
      </c>
      <c r="I13" s="221">
        <f t="shared" si="3"/>
        <v>11.076459317031148</v>
      </c>
    </row>
    <row r="14" spans="1:10">
      <c r="I14" s="52"/>
    </row>
    <row r="15" spans="1:10" s="52" customFormat="1">
      <c r="A15" s="78" t="s">
        <v>99</v>
      </c>
      <c r="B15" s="79"/>
      <c r="C15" s="79"/>
      <c r="D15" s="79"/>
      <c r="E15" s="79"/>
      <c r="F15" s="79"/>
      <c r="G15" s="79"/>
      <c r="H15" s="79"/>
      <c r="I15" s="79"/>
    </row>
    <row r="16" spans="1:10" s="52" customFormat="1" ht="42.75" customHeight="1">
      <c r="A16" s="80" t="s">
        <v>100</v>
      </c>
      <c r="B16" s="288" t="s">
        <v>101</v>
      </c>
      <c r="C16" s="288"/>
      <c r="D16" s="288"/>
      <c r="E16" s="288"/>
      <c r="F16" s="288"/>
      <c r="G16" s="288"/>
      <c r="H16" s="288"/>
      <c r="I16" s="288"/>
    </row>
    <row r="17" spans="1:9" s="52" customFormat="1" ht="16.5" thickBot="1">
      <c r="A17" s="279" t="s">
        <v>153</v>
      </c>
      <c r="B17" s="279"/>
      <c r="C17" s="279"/>
      <c r="D17" s="279"/>
      <c r="E17" s="279"/>
      <c r="F17" s="279"/>
      <c r="G17" s="279"/>
      <c r="H17" s="279"/>
      <c r="I17" s="279"/>
    </row>
    <row r="18" spans="1:9" s="52" customFormat="1" ht="16.5" thickBot="1">
      <c r="A18" s="57">
        <v>1</v>
      </c>
      <c r="B18" s="98" t="s">
        <v>109</v>
      </c>
      <c r="C18" s="57">
        <v>320674</v>
      </c>
      <c r="D18" s="73">
        <f>+C18*100/159927586</f>
        <v>0.20051199922444898</v>
      </c>
      <c r="E18" s="57">
        <v>0</v>
      </c>
      <c r="F18" s="57">
        <v>0</v>
      </c>
      <c r="G18" s="215">
        <v>0</v>
      </c>
      <c r="H18" s="222">
        <v>0</v>
      </c>
      <c r="I18" s="223">
        <f t="shared" ref="I18:I63" si="4">+F18*100/159927586</f>
        <v>0</v>
      </c>
    </row>
    <row r="19" spans="1:9">
      <c r="A19" s="55">
        <f t="shared" ref="A19:A63" si="5">+A18+1</f>
        <v>2</v>
      </c>
      <c r="B19" s="100" t="s">
        <v>110</v>
      </c>
      <c r="C19" s="55">
        <v>68000</v>
      </c>
      <c r="D19" s="151">
        <f t="shared" ref="D19:D63" si="6">+C19*100/159927586</f>
        <v>4.2519243678198204E-2</v>
      </c>
      <c r="E19" s="148">
        <v>0</v>
      </c>
      <c r="F19" s="148">
        <v>0</v>
      </c>
      <c r="G19" s="218">
        <v>0</v>
      </c>
      <c r="H19" s="74">
        <v>0</v>
      </c>
      <c r="I19" s="224">
        <f t="shared" si="4"/>
        <v>0</v>
      </c>
    </row>
    <row r="20" spans="1:9">
      <c r="A20" s="104">
        <f t="shared" si="5"/>
        <v>3</v>
      </c>
      <c r="B20" s="103" t="s">
        <v>111</v>
      </c>
      <c r="C20" s="104">
        <v>26000</v>
      </c>
      <c r="D20" s="152">
        <f t="shared" si="6"/>
        <v>1.6257357876958138E-2</v>
      </c>
      <c r="E20" s="148">
        <v>0</v>
      </c>
      <c r="F20" s="148">
        <v>0</v>
      </c>
      <c r="G20" s="218">
        <v>0</v>
      </c>
      <c r="H20" s="74">
        <v>0</v>
      </c>
      <c r="I20" s="225">
        <f t="shared" si="4"/>
        <v>0</v>
      </c>
    </row>
    <row r="21" spans="1:9">
      <c r="A21" s="55">
        <f t="shared" si="5"/>
        <v>4</v>
      </c>
      <c r="B21" s="100" t="s">
        <v>112</v>
      </c>
      <c r="C21" s="55">
        <v>98000</v>
      </c>
      <c r="D21" s="151">
        <f t="shared" si="6"/>
        <v>6.1277733536226828E-2</v>
      </c>
      <c r="E21" s="148">
        <v>0</v>
      </c>
      <c r="F21" s="148">
        <v>0</v>
      </c>
      <c r="G21" s="218">
        <v>0</v>
      </c>
      <c r="H21" s="74">
        <v>0</v>
      </c>
      <c r="I21" s="225">
        <f t="shared" si="4"/>
        <v>0</v>
      </c>
    </row>
    <row r="22" spans="1:9">
      <c r="A22" s="55">
        <f t="shared" si="5"/>
        <v>5</v>
      </c>
      <c r="B22" s="100" t="s">
        <v>113</v>
      </c>
      <c r="C22" s="55">
        <v>206000</v>
      </c>
      <c r="D22" s="152">
        <f t="shared" si="6"/>
        <v>0.12880829702512986</v>
      </c>
      <c r="E22" s="148">
        <v>0</v>
      </c>
      <c r="F22" s="148">
        <v>0</v>
      </c>
      <c r="G22" s="218">
        <v>0</v>
      </c>
      <c r="H22" s="74">
        <v>0</v>
      </c>
      <c r="I22" s="225">
        <f t="shared" si="4"/>
        <v>0</v>
      </c>
    </row>
    <row r="23" spans="1:9">
      <c r="A23" s="104">
        <f t="shared" si="5"/>
        <v>6</v>
      </c>
      <c r="B23" s="100" t="s">
        <v>114</v>
      </c>
      <c r="C23" s="55">
        <v>118000</v>
      </c>
      <c r="D23" s="153">
        <f t="shared" si="6"/>
        <v>7.3783393441579234E-2</v>
      </c>
      <c r="E23" s="148">
        <v>0</v>
      </c>
      <c r="F23" s="148">
        <v>0</v>
      </c>
      <c r="G23" s="218">
        <v>0</v>
      </c>
      <c r="H23" s="74">
        <v>0</v>
      </c>
      <c r="I23" s="225">
        <f t="shared" si="4"/>
        <v>0</v>
      </c>
    </row>
    <row r="24" spans="1:9">
      <c r="A24" s="55">
        <f t="shared" si="5"/>
        <v>7</v>
      </c>
      <c r="B24" s="100" t="s">
        <v>115</v>
      </c>
      <c r="C24" s="55">
        <v>202000</v>
      </c>
      <c r="D24" s="151">
        <f t="shared" si="6"/>
        <v>0.12630716504405937</v>
      </c>
      <c r="E24" s="148">
        <v>0</v>
      </c>
      <c r="F24" s="148">
        <v>0</v>
      </c>
      <c r="G24" s="218">
        <v>0</v>
      </c>
      <c r="H24" s="74">
        <v>0</v>
      </c>
      <c r="I24" s="225">
        <f t="shared" si="4"/>
        <v>0</v>
      </c>
    </row>
    <row r="25" spans="1:9">
      <c r="A25" s="55">
        <f t="shared" si="5"/>
        <v>8</v>
      </c>
      <c r="B25" s="100" t="s">
        <v>116</v>
      </c>
      <c r="C25" s="55">
        <v>186000</v>
      </c>
      <c r="D25" s="152">
        <f t="shared" si="6"/>
        <v>0.11630263711977745</v>
      </c>
      <c r="E25" s="148">
        <v>0</v>
      </c>
      <c r="F25" s="148">
        <v>0</v>
      </c>
      <c r="G25" s="218">
        <v>0</v>
      </c>
      <c r="H25" s="74">
        <v>0</v>
      </c>
      <c r="I25" s="225">
        <f t="shared" si="4"/>
        <v>0</v>
      </c>
    </row>
    <row r="26" spans="1:9">
      <c r="A26" s="55">
        <f t="shared" si="5"/>
        <v>9</v>
      </c>
      <c r="B26" s="100" t="s">
        <v>117</v>
      </c>
      <c r="C26" s="55">
        <v>96000</v>
      </c>
      <c r="D26" s="151">
        <f t="shared" si="6"/>
        <v>6.0027167545691588E-2</v>
      </c>
      <c r="E26" s="148">
        <v>0</v>
      </c>
      <c r="F26" s="148">
        <v>0</v>
      </c>
      <c r="G26" s="218">
        <v>0</v>
      </c>
      <c r="H26" s="74">
        <v>0</v>
      </c>
      <c r="I26" s="225">
        <f t="shared" si="4"/>
        <v>0</v>
      </c>
    </row>
    <row r="27" spans="1:9">
      <c r="A27" s="55">
        <f t="shared" si="5"/>
        <v>10</v>
      </c>
      <c r="B27" s="106" t="s">
        <v>154</v>
      </c>
      <c r="C27" s="107">
        <v>63000</v>
      </c>
      <c r="D27" s="151">
        <f t="shared" si="6"/>
        <v>3.9392828701860103E-2</v>
      </c>
      <c r="E27" s="148">
        <v>0</v>
      </c>
      <c r="F27" s="148">
        <v>0</v>
      </c>
      <c r="G27" s="218">
        <v>0</v>
      </c>
      <c r="H27" s="74">
        <v>0</v>
      </c>
      <c r="I27" s="225">
        <f t="shared" si="4"/>
        <v>0</v>
      </c>
    </row>
    <row r="28" spans="1:9">
      <c r="A28" s="104">
        <f t="shared" si="5"/>
        <v>11</v>
      </c>
      <c r="B28" s="103" t="s">
        <v>118</v>
      </c>
      <c r="C28" s="104">
        <v>734000</v>
      </c>
      <c r="D28" s="153">
        <f t="shared" si="6"/>
        <v>0.45895771852643358</v>
      </c>
      <c r="E28" s="148">
        <v>0</v>
      </c>
      <c r="F28" s="148">
        <v>0</v>
      </c>
      <c r="G28" s="218">
        <v>0</v>
      </c>
      <c r="H28" s="74">
        <v>0</v>
      </c>
      <c r="I28" s="225">
        <f t="shared" si="4"/>
        <v>0</v>
      </c>
    </row>
    <row r="29" spans="1:9">
      <c r="A29" s="55">
        <f t="shared" si="5"/>
        <v>12</v>
      </c>
      <c r="B29" s="100" t="s">
        <v>119</v>
      </c>
      <c r="C29" s="55">
        <v>80000</v>
      </c>
      <c r="D29" s="151">
        <f t="shared" si="6"/>
        <v>5.0022639621409654E-2</v>
      </c>
      <c r="E29" s="148">
        <v>0</v>
      </c>
      <c r="F29" s="148">
        <v>0</v>
      </c>
      <c r="G29" s="218">
        <v>0</v>
      </c>
      <c r="H29" s="74">
        <v>0</v>
      </c>
      <c r="I29" s="225">
        <f t="shared" si="4"/>
        <v>0</v>
      </c>
    </row>
    <row r="30" spans="1:9">
      <c r="A30" s="55">
        <f t="shared" si="5"/>
        <v>13</v>
      </c>
      <c r="B30" s="100" t="s">
        <v>120</v>
      </c>
      <c r="C30" s="55">
        <v>80000</v>
      </c>
      <c r="D30" s="152">
        <f t="shared" si="6"/>
        <v>5.0022639621409654E-2</v>
      </c>
      <c r="E30" s="148">
        <v>0</v>
      </c>
      <c r="F30" s="148">
        <v>0</v>
      </c>
      <c r="G30" s="218">
        <v>0</v>
      </c>
      <c r="H30" s="74">
        <v>0</v>
      </c>
      <c r="I30" s="225">
        <f t="shared" si="4"/>
        <v>0</v>
      </c>
    </row>
    <row r="31" spans="1:9">
      <c r="A31" s="55">
        <f t="shared" si="5"/>
        <v>14</v>
      </c>
      <c r="B31" s="100" t="s">
        <v>121</v>
      </c>
      <c r="C31" s="55">
        <v>80000</v>
      </c>
      <c r="D31" s="151">
        <f t="shared" si="6"/>
        <v>5.0022639621409654E-2</v>
      </c>
      <c r="E31" s="148">
        <v>0</v>
      </c>
      <c r="F31" s="148">
        <v>0</v>
      </c>
      <c r="G31" s="218">
        <v>0</v>
      </c>
      <c r="H31" s="74">
        <v>0</v>
      </c>
      <c r="I31" s="225">
        <f t="shared" si="4"/>
        <v>0</v>
      </c>
    </row>
    <row r="32" spans="1:9">
      <c r="A32" s="55">
        <f t="shared" si="5"/>
        <v>15</v>
      </c>
      <c r="B32" s="100" t="s">
        <v>122</v>
      </c>
      <c r="C32" s="55">
        <v>160000</v>
      </c>
      <c r="D32" s="151">
        <f t="shared" si="6"/>
        <v>0.10004527924281931</v>
      </c>
      <c r="E32" s="148">
        <v>0</v>
      </c>
      <c r="F32" s="148">
        <v>0</v>
      </c>
      <c r="G32" s="218">
        <v>0</v>
      </c>
      <c r="H32" s="74">
        <v>0</v>
      </c>
      <c r="I32" s="225">
        <f t="shared" si="4"/>
        <v>0</v>
      </c>
    </row>
    <row r="33" spans="1:9">
      <c r="A33" s="55">
        <f t="shared" si="5"/>
        <v>16</v>
      </c>
      <c r="B33" s="100" t="s">
        <v>123</v>
      </c>
      <c r="C33" s="55">
        <v>24000</v>
      </c>
      <c r="D33" s="153">
        <f t="shared" si="6"/>
        <v>1.5006791886422897E-2</v>
      </c>
      <c r="E33" s="148">
        <v>0</v>
      </c>
      <c r="F33" s="148">
        <v>0</v>
      </c>
      <c r="G33" s="218">
        <v>0</v>
      </c>
      <c r="H33" s="74">
        <v>0</v>
      </c>
      <c r="I33" s="225">
        <f t="shared" si="4"/>
        <v>0</v>
      </c>
    </row>
    <row r="34" spans="1:9">
      <c r="A34" s="55">
        <f t="shared" si="5"/>
        <v>17</v>
      </c>
      <c r="B34" s="100" t="s">
        <v>124</v>
      </c>
      <c r="C34" s="55">
        <v>64000</v>
      </c>
      <c r="D34" s="151">
        <f t="shared" si="6"/>
        <v>4.0018111697127726E-2</v>
      </c>
      <c r="E34" s="148">
        <v>0</v>
      </c>
      <c r="F34" s="148">
        <v>0</v>
      </c>
      <c r="G34" s="218">
        <v>0</v>
      </c>
      <c r="H34" s="74">
        <v>0</v>
      </c>
      <c r="I34" s="225">
        <f t="shared" si="4"/>
        <v>0</v>
      </c>
    </row>
    <row r="35" spans="1:9">
      <c r="A35" s="55">
        <f t="shared" si="5"/>
        <v>18</v>
      </c>
      <c r="B35" s="100" t="s">
        <v>125</v>
      </c>
      <c r="C35" s="55">
        <v>56000</v>
      </c>
      <c r="D35" s="152">
        <f t="shared" si="6"/>
        <v>3.5015847734986762E-2</v>
      </c>
      <c r="E35" s="148">
        <v>0</v>
      </c>
      <c r="F35" s="148">
        <v>0</v>
      </c>
      <c r="G35" s="218">
        <v>0</v>
      </c>
      <c r="H35" s="74">
        <v>0</v>
      </c>
      <c r="I35" s="225">
        <f t="shared" si="4"/>
        <v>0</v>
      </c>
    </row>
    <row r="36" spans="1:9">
      <c r="A36" s="55">
        <f t="shared" si="5"/>
        <v>19</v>
      </c>
      <c r="B36" s="100" t="s">
        <v>126</v>
      </c>
      <c r="C36" s="55">
        <v>40000</v>
      </c>
      <c r="D36" s="151">
        <f t="shared" si="6"/>
        <v>2.5011319810704827E-2</v>
      </c>
      <c r="E36" s="148">
        <v>0</v>
      </c>
      <c r="F36" s="148">
        <v>0</v>
      </c>
      <c r="G36" s="218">
        <v>0</v>
      </c>
      <c r="H36" s="74">
        <v>0</v>
      </c>
      <c r="I36" s="225">
        <f t="shared" si="4"/>
        <v>0</v>
      </c>
    </row>
    <row r="37" spans="1:9">
      <c r="A37" s="55">
        <f t="shared" si="5"/>
        <v>20</v>
      </c>
      <c r="B37" s="100" t="s">
        <v>127</v>
      </c>
      <c r="C37" s="55">
        <v>80000</v>
      </c>
      <c r="D37" s="151">
        <f t="shared" si="6"/>
        <v>5.0022639621409654E-2</v>
      </c>
      <c r="E37" s="148">
        <v>0</v>
      </c>
      <c r="F37" s="148">
        <v>0</v>
      </c>
      <c r="G37" s="218">
        <v>0</v>
      </c>
      <c r="H37" s="74">
        <v>0</v>
      </c>
      <c r="I37" s="225">
        <f t="shared" si="4"/>
        <v>0</v>
      </c>
    </row>
    <row r="38" spans="1:9">
      <c r="A38" s="55">
        <f t="shared" si="5"/>
        <v>21</v>
      </c>
      <c r="B38" s="100" t="s">
        <v>128</v>
      </c>
      <c r="C38" s="55">
        <v>40000</v>
      </c>
      <c r="D38" s="153">
        <f t="shared" si="6"/>
        <v>2.5011319810704827E-2</v>
      </c>
      <c r="E38" s="148">
        <v>0</v>
      </c>
      <c r="F38" s="148">
        <v>0</v>
      </c>
      <c r="G38" s="218">
        <v>0</v>
      </c>
      <c r="H38" s="74">
        <v>0</v>
      </c>
      <c r="I38" s="225">
        <f t="shared" si="4"/>
        <v>0</v>
      </c>
    </row>
    <row r="39" spans="1:9">
      <c r="A39" s="55">
        <f t="shared" si="5"/>
        <v>22</v>
      </c>
      <c r="B39" s="100" t="s">
        <v>129</v>
      </c>
      <c r="C39" s="55">
        <v>188000</v>
      </c>
      <c r="D39" s="151">
        <f t="shared" si="6"/>
        <v>0.11755320311031268</v>
      </c>
      <c r="E39" s="148">
        <v>0</v>
      </c>
      <c r="F39" s="148">
        <v>0</v>
      </c>
      <c r="G39" s="218">
        <v>0</v>
      </c>
      <c r="H39" s="74">
        <v>0</v>
      </c>
      <c r="I39" s="225">
        <f t="shared" si="4"/>
        <v>0</v>
      </c>
    </row>
    <row r="40" spans="1:9">
      <c r="A40" s="55">
        <f t="shared" si="5"/>
        <v>23</v>
      </c>
      <c r="B40" s="100" t="s">
        <v>130</v>
      </c>
      <c r="C40" s="55">
        <v>80000</v>
      </c>
      <c r="D40" s="152">
        <f t="shared" si="6"/>
        <v>5.0022639621409654E-2</v>
      </c>
      <c r="E40" s="148">
        <v>0</v>
      </c>
      <c r="F40" s="148">
        <v>0</v>
      </c>
      <c r="G40" s="218">
        <v>0</v>
      </c>
      <c r="H40" s="74">
        <v>0</v>
      </c>
      <c r="I40" s="225">
        <f t="shared" si="4"/>
        <v>0</v>
      </c>
    </row>
    <row r="41" spans="1:9">
      <c r="A41" s="55">
        <f t="shared" si="5"/>
        <v>24</v>
      </c>
      <c r="B41" s="100" t="s">
        <v>131</v>
      </c>
      <c r="C41" s="55">
        <v>80000</v>
      </c>
      <c r="D41" s="151">
        <f t="shared" si="6"/>
        <v>5.0022639621409654E-2</v>
      </c>
      <c r="E41" s="148">
        <v>0</v>
      </c>
      <c r="F41" s="148">
        <v>0</v>
      </c>
      <c r="G41" s="218">
        <v>0</v>
      </c>
      <c r="H41" s="74">
        <v>0</v>
      </c>
      <c r="I41" s="225">
        <f t="shared" si="4"/>
        <v>0</v>
      </c>
    </row>
    <row r="42" spans="1:9">
      <c r="A42" s="55">
        <f t="shared" si="5"/>
        <v>25</v>
      </c>
      <c r="B42" s="100" t="s">
        <v>132</v>
      </c>
      <c r="C42" s="55">
        <v>80000</v>
      </c>
      <c r="D42" s="151">
        <f t="shared" si="6"/>
        <v>5.0022639621409654E-2</v>
      </c>
      <c r="E42" s="148">
        <v>0</v>
      </c>
      <c r="F42" s="148">
        <v>0</v>
      </c>
      <c r="G42" s="218">
        <v>0</v>
      </c>
      <c r="H42" s="74">
        <v>0</v>
      </c>
      <c r="I42" s="225">
        <f t="shared" si="4"/>
        <v>0</v>
      </c>
    </row>
    <row r="43" spans="1:9">
      <c r="A43" s="55">
        <f t="shared" si="5"/>
        <v>26</v>
      </c>
      <c r="B43" s="100" t="s">
        <v>133</v>
      </c>
      <c r="C43" s="55">
        <v>368000</v>
      </c>
      <c r="D43" s="153">
        <f t="shared" si="6"/>
        <v>0.23010414225848441</v>
      </c>
      <c r="E43" s="148">
        <v>0</v>
      </c>
      <c r="F43" s="148">
        <v>0</v>
      </c>
      <c r="G43" s="218">
        <v>0</v>
      </c>
      <c r="H43" s="74">
        <v>0</v>
      </c>
      <c r="I43" s="225">
        <f t="shared" si="4"/>
        <v>0</v>
      </c>
    </row>
    <row r="44" spans="1:9">
      <c r="A44" s="55">
        <f t="shared" si="5"/>
        <v>27</v>
      </c>
      <c r="B44" s="100" t="s">
        <v>134</v>
      </c>
      <c r="C44" s="55">
        <v>40000</v>
      </c>
      <c r="D44" s="151">
        <f t="shared" si="6"/>
        <v>2.5011319810704827E-2</v>
      </c>
      <c r="E44" s="148">
        <v>0</v>
      </c>
      <c r="F44" s="148">
        <v>0</v>
      </c>
      <c r="G44" s="218">
        <v>0</v>
      </c>
      <c r="H44" s="74">
        <v>0</v>
      </c>
      <c r="I44" s="225">
        <f t="shared" si="4"/>
        <v>0</v>
      </c>
    </row>
    <row r="45" spans="1:9">
      <c r="A45" s="55">
        <f t="shared" si="5"/>
        <v>28</v>
      </c>
      <c r="B45" s="100" t="s">
        <v>135</v>
      </c>
      <c r="C45" s="55">
        <v>16000</v>
      </c>
      <c r="D45" s="152">
        <f t="shared" si="6"/>
        <v>1.0004527924281931E-2</v>
      </c>
      <c r="E45" s="148">
        <v>0</v>
      </c>
      <c r="F45" s="148">
        <v>0</v>
      </c>
      <c r="G45" s="218">
        <v>0</v>
      </c>
      <c r="H45" s="74">
        <v>0</v>
      </c>
      <c r="I45" s="225">
        <f t="shared" si="4"/>
        <v>0</v>
      </c>
    </row>
    <row r="46" spans="1:9">
      <c r="A46" s="55">
        <f t="shared" si="5"/>
        <v>29</v>
      </c>
      <c r="B46" s="100" t="s">
        <v>136</v>
      </c>
      <c r="C46" s="55">
        <v>47314</v>
      </c>
      <c r="D46" s="151">
        <f t="shared" si="6"/>
        <v>2.9584639638092203E-2</v>
      </c>
      <c r="E46" s="148">
        <v>47314</v>
      </c>
      <c r="F46" s="148">
        <v>0</v>
      </c>
      <c r="G46" s="218">
        <v>47314</v>
      </c>
      <c r="H46" s="55">
        <v>100</v>
      </c>
      <c r="I46" s="225">
        <f>+G46*100/159927586</f>
        <v>2.9584639638092203E-2</v>
      </c>
    </row>
    <row r="47" spans="1:9">
      <c r="A47" s="55">
        <f t="shared" si="5"/>
        <v>30</v>
      </c>
      <c r="B47" s="100" t="s">
        <v>137</v>
      </c>
      <c r="C47" s="55">
        <v>8000</v>
      </c>
      <c r="D47" s="151">
        <f t="shared" si="6"/>
        <v>5.0022639621409657E-3</v>
      </c>
      <c r="E47" s="148">
        <v>0</v>
      </c>
      <c r="F47" s="148">
        <v>0</v>
      </c>
      <c r="G47" s="218">
        <v>0</v>
      </c>
      <c r="H47" s="74">
        <v>0</v>
      </c>
      <c r="I47" s="225">
        <f t="shared" si="4"/>
        <v>0</v>
      </c>
    </row>
    <row r="48" spans="1:9">
      <c r="A48" s="55">
        <f t="shared" si="5"/>
        <v>31</v>
      </c>
      <c r="B48" s="100" t="s">
        <v>138</v>
      </c>
      <c r="C48" s="55">
        <v>72000</v>
      </c>
      <c r="D48" s="153">
        <f t="shared" si="6"/>
        <v>4.502037565926869E-2</v>
      </c>
      <c r="E48" s="148">
        <v>0</v>
      </c>
      <c r="F48" s="148">
        <v>0</v>
      </c>
      <c r="G48" s="218">
        <v>0</v>
      </c>
      <c r="H48" s="74">
        <v>0</v>
      </c>
      <c r="I48" s="225">
        <f t="shared" si="4"/>
        <v>0</v>
      </c>
    </row>
    <row r="49" spans="1:9">
      <c r="A49" s="55">
        <f t="shared" si="5"/>
        <v>32</v>
      </c>
      <c r="B49" s="100" t="s">
        <v>139</v>
      </c>
      <c r="C49" s="55">
        <v>128000</v>
      </c>
      <c r="D49" s="151">
        <f t="shared" si="6"/>
        <v>8.0036223394255451E-2</v>
      </c>
      <c r="E49" s="148">
        <v>0</v>
      </c>
      <c r="F49" s="148">
        <v>0</v>
      </c>
      <c r="G49" s="218">
        <v>0</v>
      </c>
      <c r="H49" s="74">
        <v>0</v>
      </c>
      <c r="I49" s="225">
        <f t="shared" si="4"/>
        <v>0</v>
      </c>
    </row>
    <row r="50" spans="1:9">
      <c r="A50" s="55">
        <f t="shared" si="5"/>
        <v>33</v>
      </c>
      <c r="B50" s="100" t="s">
        <v>140</v>
      </c>
      <c r="C50" s="55">
        <v>272000</v>
      </c>
      <c r="D50" s="152">
        <f t="shared" si="6"/>
        <v>0.17007697471279282</v>
      </c>
      <c r="E50" s="148">
        <v>0</v>
      </c>
      <c r="F50" s="148">
        <v>0</v>
      </c>
      <c r="G50" s="218">
        <v>0</v>
      </c>
      <c r="H50" s="74">
        <v>0</v>
      </c>
      <c r="I50" s="225">
        <f t="shared" si="4"/>
        <v>0</v>
      </c>
    </row>
    <row r="51" spans="1:9" ht="15.75" customHeight="1">
      <c r="A51" s="104">
        <f t="shared" si="5"/>
        <v>34</v>
      </c>
      <c r="B51" s="103" t="s">
        <v>141</v>
      </c>
      <c r="C51" s="104">
        <v>389714</v>
      </c>
      <c r="D51" s="152">
        <f t="shared" si="6"/>
        <v>0.24368153721772554</v>
      </c>
      <c r="E51" s="148">
        <v>0</v>
      </c>
      <c r="F51" s="148">
        <v>0</v>
      </c>
      <c r="G51" s="218">
        <v>0</v>
      </c>
      <c r="H51" s="74">
        <v>0</v>
      </c>
      <c r="I51" s="225">
        <f>+G51*100/159927586</f>
        <v>0</v>
      </c>
    </row>
    <row r="52" spans="1:9" ht="15.75" customHeight="1">
      <c r="A52" s="104">
        <f t="shared" si="5"/>
        <v>35</v>
      </c>
      <c r="B52" s="103" t="s">
        <v>142</v>
      </c>
      <c r="C52" s="104">
        <v>5000</v>
      </c>
      <c r="D52" s="152">
        <f t="shared" si="6"/>
        <v>3.1264149763381033E-3</v>
      </c>
      <c r="E52" s="148">
        <v>0</v>
      </c>
      <c r="F52" s="148">
        <v>0</v>
      </c>
      <c r="G52" s="218">
        <v>0</v>
      </c>
      <c r="H52" s="74">
        <v>0</v>
      </c>
      <c r="I52" s="226">
        <f t="shared" si="4"/>
        <v>0</v>
      </c>
    </row>
    <row r="53" spans="1:9" ht="15.75" customHeight="1">
      <c r="A53" s="55">
        <f t="shared" si="5"/>
        <v>36</v>
      </c>
      <c r="B53" s="100" t="s">
        <v>143</v>
      </c>
      <c r="C53" s="55">
        <v>196800</v>
      </c>
      <c r="D53" s="153">
        <f t="shared" si="6"/>
        <v>0.12305569346866775</v>
      </c>
      <c r="E53" s="148">
        <v>0</v>
      </c>
      <c r="F53" s="148">
        <v>0</v>
      </c>
      <c r="G53" s="218">
        <v>0</v>
      </c>
      <c r="H53" s="74">
        <v>0</v>
      </c>
      <c r="I53" s="226">
        <f t="shared" si="4"/>
        <v>0</v>
      </c>
    </row>
    <row r="54" spans="1:9" ht="15.75" customHeight="1">
      <c r="A54" s="55">
        <f t="shared" si="5"/>
        <v>37</v>
      </c>
      <c r="B54" s="210" t="s">
        <v>175</v>
      </c>
      <c r="C54" s="55">
        <v>400000</v>
      </c>
      <c r="D54" s="151">
        <f t="shared" si="6"/>
        <v>0.2501131981070483</v>
      </c>
      <c r="E54" s="148">
        <v>0</v>
      </c>
      <c r="F54" s="148">
        <v>0</v>
      </c>
      <c r="G54" s="218">
        <v>0</v>
      </c>
      <c r="H54" s="74">
        <v>0</v>
      </c>
      <c r="I54" s="226">
        <f t="shared" si="4"/>
        <v>0</v>
      </c>
    </row>
    <row r="55" spans="1:9" ht="15.75" customHeight="1">
      <c r="A55" s="55">
        <f t="shared" si="5"/>
        <v>38</v>
      </c>
      <c r="B55" s="100" t="s">
        <v>144</v>
      </c>
      <c r="C55" s="55">
        <v>200000</v>
      </c>
      <c r="D55" s="152">
        <f t="shared" si="6"/>
        <v>0.12505659905352415</v>
      </c>
      <c r="E55" s="148">
        <v>0</v>
      </c>
      <c r="F55" s="148">
        <v>0</v>
      </c>
      <c r="G55" s="218">
        <v>0</v>
      </c>
      <c r="H55" s="74">
        <v>0</v>
      </c>
      <c r="I55" s="226">
        <f t="shared" si="4"/>
        <v>0</v>
      </c>
    </row>
    <row r="56" spans="1:9" ht="15.75" customHeight="1">
      <c r="A56" s="55">
        <f t="shared" si="5"/>
        <v>39</v>
      </c>
      <c r="B56" s="100" t="s">
        <v>145</v>
      </c>
      <c r="C56" s="55">
        <v>150000</v>
      </c>
      <c r="D56" s="151">
        <f t="shared" si="6"/>
        <v>9.3792449290143104E-2</v>
      </c>
      <c r="E56" s="148">
        <v>0</v>
      </c>
      <c r="F56" s="148">
        <v>0</v>
      </c>
      <c r="G56" s="218">
        <v>0</v>
      </c>
      <c r="H56" s="74">
        <v>0</v>
      </c>
      <c r="I56" s="226">
        <f t="shared" si="4"/>
        <v>0</v>
      </c>
    </row>
    <row r="57" spans="1:9" ht="15.75" customHeight="1">
      <c r="A57" s="55">
        <f t="shared" si="5"/>
        <v>40</v>
      </c>
      <c r="B57" s="100" t="s">
        <v>146</v>
      </c>
      <c r="C57" s="55">
        <v>800000</v>
      </c>
      <c r="D57" s="151">
        <f t="shared" si="6"/>
        <v>0.50022639621409659</v>
      </c>
      <c r="E57" s="148">
        <v>0</v>
      </c>
      <c r="F57" s="148">
        <v>0</v>
      </c>
      <c r="G57" s="218">
        <v>0</v>
      </c>
      <c r="H57" s="74">
        <v>0</v>
      </c>
      <c r="I57" s="226">
        <f t="shared" si="4"/>
        <v>0</v>
      </c>
    </row>
    <row r="58" spans="1:9" ht="15.75" customHeight="1">
      <c r="A58" s="55">
        <f t="shared" si="5"/>
        <v>41</v>
      </c>
      <c r="B58" s="100" t="s">
        <v>147</v>
      </c>
      <c r="C58" s="55">
        <v>196800</v>
      </c>
      <c r="D58" s="153">
        <f t="shared" si="6"/>
        <v>0.12305569346866775</v>
      </c>
      <c r="E58" s="148">
        <v>0</v>
      </c>
      <c r="F58" s="148">
        <v>0</v>
      </c>
      <c r="G58" s="218">
        <v>0</v>
      </c>
      <c r="H58" s="74">
        <v>0</v>
      </c>
      <c r="I58" s="226">
        <f t="shared" si="4"/>
        <v>0</v>
      </c>
    </row>
    <row r="59" spans="1:9" ht="15.75" customHeight="1">
      <c r="A59" s="55">
        <f t="shared" si="5"/>
        <v>42</v>
      </c>
      <c r="B59" s="100" t="s">
        <v>148</v>
      </c>
      <c r="C59" s="55">
        <v>262400</v>
      </c>
      <c r="D59" s="151">
        <f t="shared" si="6"/>
        <v>0.16407425795822367</v>
      </c>
      <c r="E59" s="148">
        <v>0</v>
      </c>
      <c r="F59" s="148">
        <v>0</v>
      </c>
      <c r="G59" s="218">
        <v>0</v>
      </c>
      <c r="H59" s="74">
        <v>0</v>
      </c>
      <c r="I59" s="226">
        <f t="shared" si="4"/>
        <v>0</v>
      </c>
    </row>
    <row r="60" spans="1:9" ht="15.75" customHeight="1">
      <c r="A60" s="55">
        <f t="shared" si="5"/>
        <v>43</v>
      </c>
      <c r="B60" s="100" t="s">
        <v>149</v>
      </c>
      <c r="C60" s="55">
        <v>200000</v>
      </c>
      <c r="D60" s="152">
        <f t="shared" si="6"/>
        <v>0.12505659905352415</v>
      </c>
      <c r="E60" s="148">
        <v>0</v>
      </c>
      <c r="F60" s="148">
        <v>0</v>
      </c>
      <c r="G60" s="218">
        <v>0</v>
      </c>
      <c r="H60" s="74">
        <v>0</v>
      </c>
      <c r="I60" s="226">
        <f t="shared" si="4"/>
        <v>0</v>
      </c>
    </row>
    <row r="61" spans="1:9" ht="15.75" customHeight="1">
      <c r="A61" s="55">
        <f t="shared" si="5"/>
        <v>44</v>
      </c>
      <c r="B61" s="100" t="s">
        <v>150</v>
      </c>
      <c r="C61" s="104">
        <v>234000</v>
      </c>
      <c r="D61" s="151">
        <f t="shared" si="6"/>
        <v>0.14631622089262325</v>
      </c>
      <c r="E61" s="148">
        <v>0</v>
      </c>
      <c r="F61" s="148">
        <v>0</v>
      </c>
      <c r="G61" s="218">
        <v>0</v>
      </c>
      <c r="H61" s="74">
        <v>0</v>
      </c>
      <c r="I61" s="226">
        <f t="shared" si="4"/>
        <v>0</v>
      </c>
    </row>
    <row r="62" spans="1:9" ht="15.75" customHeight="1">
      <c r="A62" s="55">
        <f t="shared" si="5"/>
        <v>45</v>
      </c>
      <c r="B62" s="100" t="s">
        <v>151</v>
      </c>
      <c r="C62" s="55">
        <v>1600000</v>
      </c>
      <c r="D62" s="151">
        <f t="shared" si="6"/>
        <v>1.0004527924281932</v>
      </c>
      <c r="E62" s="148">
        <v>0</v>
      </c>
      <c r="F62" s="148">
        <v>0</v>
      </c>
      <c r="G62" s="218">
        <v>0</v>
      </c>
      <c r="H62" s="74">
        <v>0</v>
      </c>
      <c r="I62" s="226">
        <f t="shared" si="4"/>
        <v>0</v>
      </c>
    </row>
    <row r="63" spans="1:9" ht="15.75" customHeight="1" thickBot="1">
      <c r="A63" s="101">
        <f t="shared" si="5"/>
        <v>46</v>
      </c>
      <c r="B63" s="99" t="s">
        <v>152</v>
      </c>
      <c r="C63" s="101">
        <v>1600000</v>
      </c>
      <c r="D63" s="154">
        <f t="shared" si="6"/>
        <v>1.0004527924281932</v>
      </c>
      <c r="E63" s="155">
        <v>0</v>
      </c>
      <c r="F63" s="155">
        <v>0</v>
      </c>
      <c r="G63" s="227">
        <v>0</v>
      </c>
      <c r="H63" s="102">
        <v>0</v>
      </c>
      <c r="I63" s="226">
        <f t="shared" si="4"/>
        <v>0</v>
      </c>
    </row>
    <row r="64" spans="1:9" ht="15.75" customHeight="1">
      <c r="C64" s="97"/>
      <c r="D64" s="209"/>
      <c r="E64" s="97"/>
      <c r="F64" s="97"/>
      <c r="G64" s="97"/>
      <c r="H64" s="97"/>
      <c r="I64" s="105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</sheetData>
  <mergeCells count="5">
    <mergeCell ref="A17:I17"/>
    <mergeCell ref="B1:I1"/>
    <mergeCell ref="B2:I2"/>
    <mergeCell ref="E4:I4"/>
    <mergeCell ref="B16:I16"/>
  </mergeCells>
  <phoneticPr fontId="0" type="noConversion"/>
  <pageMargins left="0.75" right="0.75" top="0.73" bottom="0.51" header="0.5" footer="0.5"/>
  <pageSetup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="75" zoomScaleNormal="100" workbookViewId="0">
      <pane ySplit="4" topLeftCell="A5" activePane="bottomLeft" state="frozen"/>
      <selection pane="bottomLeft" activeCell="B30" sqref="B30"/>
    </sheetView>
  </sheetViews>
  <sheetFormatPr defaultColWidth="0" defaultRowHeight="15.75" customHeight="1" zeroHeight="1"/>
  <cols>
    <col min="1" max="1" width="7.7109375" style="20" bestFit="1" customWidth="1"/>
    <col min="2" max="2" width="52.28515625" style="21" customWidth="1"/>
    <col min="3" max="3" width="28" style="21" customWidth="1"/>
    <col min="4" max="4" width="27.5703125" style="21" customWidth="1"/>
    <col min="5" max="16384" width="0" style="8" hidden="1"/>
  </cols>
  <sheetData>
    <row r="1" spans="1:4">
      <c r="A1" s="9" t="s">
        <v>50</v>
      </c>
      <c r="B1" s="289" t="s">
        <v>48</v>
      </c>
      <c r="C1" s="289"/>
      <c r="D1" s="289"/>
    </row>
    <row r="2" spans="1:4">
      <c r="A2" s="10"/>
      <c r="B2" s="289" t="s">
        <v>51</v>
      </c>
      <c r="C2" s="289"/>
      <c r="D2" s="289"/>
    </row>
    <row r="3" spans="1:4" ht="16.5" thickBot="1">
      <c r="A3" s="10"/>
      <c r="B3" s="8"/>
      <c r="C3" s="8"/>
      <c r="D3" s="8"/>
    </row>
    <row r="4" spans="1:4" ht="51">
      <c r="A4" s="16" t="s">
        <v>42</v>
      </c>
      <c r="B4" s="17" t="s">
        <v>43</v>
      </c>
      <c r="C4" s="39" t="s">
        <v>44</v>
      </c>
      <c r="D4" s="36" t="s">
        <v>45</v>
      </c>
    </row>
    <row r="5" spans="1:4">
      <c r="A5" s="93">
        <v>1</v>
      </c>
      <c r="B5" s="96" t="s">
        <v>91</v>
      </c>
      <c r="C5" s="199">
        <v>5461635</v>
      </c>
      <c r="D5" s="197">
        <f t="shared" ref="D5:D10" si="0">C5/159927586*100</f>
        <v>3.4150674918584714</v>
      </c>
    </row>
    <row r="6" spans="1:4">
      <c r="A6" s="196">
        <v>2</v>
      </c>
      <c r="B6" s="96" t="s">
        <v>156</v>
      </c>
      <c r="C6" s="199">
        <v>3965160</v>
      </c>
      <c r="D6" s="197">
        <f t="shared" si="0"/>
        <v>2.4793471215153589</v>
      </c>
    </row>
    <row r="7" spans="1:4">
      <c r="A7" s="93">
        <v>3</v>
      </c>
      <c r="B7" s="96" t="s">
        <v>176</v>
      </c>
      <c r="C7" s="199">
        <v>3850000</v>
      </c>
      <c r="D7" s="197">
        <f t="shared" si="0"/>
        <v>2.4073395317803397</v>
      </c>
    </row>
    <row r="8" spans="1:4">
      <c r="A8" s="94">
        <v>4</v>
      </c>
      <c r="B8" s="198" t="s">
        <v>155</v>
      </c>
      <c r="C8" s="200">
        <v>2273040</v>
      </c>
      <c r="D8" s="197">
        <f t="shared" si="0"/>
        <v>1.4212932595631125</v>
      </c>
    </row>
    <row r="9" spans="1:4">
      <c r="A9" s="31">
        <v>5</v>
      </c>
      <c r="B9" s="96" t="s">
        <v>95</v>
      </c>
      <c r="C9" s="200">
        <v>2264000</v>
      </c>
      <c r="D9" s="197">
        <f t="shared" si="0"/>
        <v>1.4156407012858931</v>
      </c>
    </row>
    <row r="10" spans="1:4">
      <c r="A10" s="31">
        <v>6</v>
      </c>
      <c r="B10" s="198" t="s">
        <v>174</v>
      </c>
      <c r="C10" s="200">
        <v>1687407</v>
      </c>
      <c r="D10" s="197">
        <f t="shared" si="0"/>
        <v>1.05510690319555</v>
      </c>
    </row>
    <row r="11" spans="1:4">
      <c r="A11" s="201"/>
      <c r="B11" s="89"/>
      <c r="C11" s="200"/>
      <c r="D11" s="88"/>
    </row>
    <row r="12" spans="1:4">
      <c r="A12" s="62"/>
      <c r="B12" s="202"/>
      <c r="C12" s="203"/>
      <c r="D12" s="202"/>
    </row>
    <row r="13" spans="1:4">
      <c r="A13" s="93"/>
      <c r="B13" s="89"/>
      <c r="C13" s="204"/>
      <c r="D13" s="89"/>
    </row>
    <row r="14" spans="1:4" ht="16.5" thickBot="1">
      <c r="A14" s="93"/>
      <c r="B14" s="208"/>
      <c r="C14" s="205"/>
      <c r="D14" s="88"/>
    </row>
    <row r="15" spans="1:4" ht="16.5" thickBot="1">
      <c r="A15" s="95"/>
      <c r="B15" s="207"/>
      <c r="C15" s="206"/>
      <c r="D15" s="92"/>
    </row>
    <row r="16" spans="1:4" ht="16.5" thickBot="1">
      <c r="A16" s="290" t="s">
        <v>46</v>
      </c>
      <c r="B16" s="291"/>
      <c r="C16" s="90">
        <f>SUM(C5:C15)</f>
        <v>19501242</v>
      </c>
      <c r="D16" s="91">
        <f>SUM(D5:D15)</f>
        <v>12.193795009198727</v>
      </c>
    </row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</sheetData>
  <mergeCells count="3">
    <mergeCell ref="B1:D1"/>
    <mergeCell ref="B2:D2"/>
    <mergeCell ref="A16:B16"/>
  </mergeCells>
  <phoneticPr fontId="0" type="noConversion"/>
  <conditionalFormatting sqref="D14:D15 D5:D11">
    <cfRule type="cellIs" dxfId="1" priority="1" stopIfTrue="1" operator="lessThan">
      <formula>1</formula>
    </cfRule>
  </conditionalFormatting>
  <pageMargins left="0.17" right="0.16" top="1" bottom="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60" zoomScaleNormal="100" workbookViewId="0">
      <pane ySplit="3" topLeftCell="A4" activePane="bottomLeft" state="frozen"/>
      <selection pane="bottomLeft" activeCell="B10" sqref="B9:B10"/>
    </sheetView>
  </sheetViews>
  <sheetFormatPr defaultColWidth="0" defaultRowHeight="15.75" zeroHeight="1"/>
  <cols>
    <col min="1" max="1" width="9.140625" style="10" customWidth="1"/>
    <col min="2" max="2" width="51.140625" style="8" customWidth="1"/>
    <col min="3" max="3" width="28.7109375" style="8" customWidth="1"/>
    <col min="4" max="4" width="29.28515625" style="8" customWidth="1"/>
    <col min="5" max="16384" width="0" style="8" hidden="1"/>
  </cols>
  <sheetData>
    <row r="1" spans="1:4">
      <c r="A1" s="9" t="s">
        <v>52</v>
      </c>
      <c r="B1" s="294" t="s">
        <v>53</v>
      </c>
      <c r="C1" s="294"/>
      <c r="D1" s="294"/>
    </row>
    <row r="2" spans="1:4" ht="16.5" thickBot="1"/>
    <row r="3" spans="1:4" ht="55.5" customHeight="1" thickBot="1">
      <c r="A3" s="16" t="s">
        <v>42</v>
      </c>
      <c r="B3" s="17" t="s">
        <v>43</v>
      </c>
      <c r="C3" s="37" t="s">
        <v>54</v>
      </c>
      <c r="D3" s="36" t="s">
        <v>55</v>
      </c>
    </row>
    <row r="4" spans="1:4">
      <c r="A4" s="42">
        <v>1</v>
      </c>
      <c r="B4" s="43" t="s">
        <v>90</v>
      </c>
      <c r="C4" s="41" t="s">
        <v>90</v>
      </c>
      <c r="D4" s="41" t="s">
        <v>90</v>
      </c>
    </row>
    <row r="5" spans="1:4" ht="16.5" thickBot="1">
      <c r="A5" s="292" t="s">
        <v>46</v>
      </c>
      <c r="B5" s="293"/>
      <c r="C5" s="40">
        <f>SUM(C4:C4)</f>
        <v>0</v>
      </c>
      <c r="D5" s="38">
        <f>SUM(D4:D4)</f>
        <v>0</v>
      </c>
    </row>
    <row r="6" spans="1:4"/>
    <row r="7" spans="1:4"/>
    <row r="8" spans="1:4"/>
    <row r="9" spans="1:4"/>
    <row r="10" spans="1:4"/>
    <row r="11" spans="1:4"/>
    <row r="12" spans="1:4"/>
    <row r="13" spans="1:4"/>
    <row r="14" spans="1:4"/>
    <row r="15" spans="1:4"/>
  </sheetData>
  <mergeCells count="2">
    <mergeCell ref="A5:B5"/>
    <mergeCell ref="B1:D1"/>
  </mergeCells>
  <phoneticPr fontId="0" type="noConversion"/>
  <pageMargins left="0.17" right="0.18" top="1" bottom="1" header="0.5" footer="0.5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60" zoomScaleNormal="100" workbookViewId="0">
      <pane ySplit="3" topLeftCell="A4" activePane="bottomLeft" state="frozen"/>
      <selection pane="bottomLeft" activeCell="E16" sqref="E16"/>
    </sheetView>
  </sheetViews>
  <sheetFormatPr defaultColWidth="0" defaultRowHeight="15.75" zeroHeight="1"/>
  <cols>
    <col min="1" max="1" width="9.140625" style="10" customWidth="1"/>
    <col min="2" max="2" width="25.85546875" style="8" bestFit="1" customWidth="1"/>
    <col min="3" max="3" width="19" style="8" bestFit="1" customWidth="1"/>
    <col min="4" max="4" width="24.28515625" style="8" bestFit="1" customWidth="1"/>
    <col min="5" max="5" width="37.42578125" style="8" customWidth="1"/>
    <col min="6" max="16384" width="0" style="8" hidden="1"/>
  </cols>
  <sheetData>
    <row r="1" spans="1:5">
      <c r="A1" s="9" t="s">
        <v>56</v>
      </c>
      <c r="B1" s="294" t="s">
        <v>57</v>
      </c>
      <c r="C1" s="294"/>
      <c r="D1" s="294"/>
      <c r="E1" s="294"/>
    </row>
    <row r="2" spans="1:5" ht="16.5" thickBot="1"/>
    <row r="3" spans="1:5" ht="96.75" customHeight="1">
      <c r="A3" s="16" t="s">
        <v>42</v>
      </c>
      <c r="B3" s="22" t="s">
        <v>58</v>
      </c>
      <c r="C3" s="29" t="s">
        <v>61</v>
      </c>
      <c r="D3" s="33" t="s">
        <v>59</v>
      </c>
      <c r="E3" s="34" t="s">
        <v>60</v>
      </c>
    </row>
    <row r="4" spans="1:5">
      <c r="A4" s="25">
        <v>1</v>
      </c>
      <c r="B4" s="12" t="s">
        <v>90</v>
      </c>
      <c r="C4" s="30" t="s">
        <v>90</v>
      </c>
      <c r="D4" s="25" t="s">
        <v>90</v>
      </c>
      <c r="E4" s="27" t="s">
        <v>90</v>
      </c>
    </row>
    <row r="5" spans="1:5">
      <c r="A5" s="26"/>
      <c r="B5" s="2"/>
      <c r="C5" s="31"/>
      <c r="D5" s="26"/>
      <c r="E5" s="27"/>
    </row>
    <row r="6" spans="1:5" ht="16.5" thickBot="1">
      <c r="A6" s="292" t="s">
        <v>46</v>
      </c>
      <c r="B6" s="295"/>
      <c r="C6" s="32">
        <f>SUM(C4:C5)</f>
        <v>0</v>
      </c>
      <c r="D6" s="35">
        <f>SUM(D4:D5)</f>
        <v>0</v>
      </c>
      <c r="E6" s="28">
        <f>SUM(E4:E5)</f>
        <v>0</v>
      </c>
    </row>
    <row r="7" spans="1:5"/>
    <row r="8" spans="1:5"/>
    <row r="9" spans="1:5"/>
    <row r="10" spans="1:5"/>
    <row r="11" spans="1:5"/>
    <row r="12" spans="1:5"/>
    <row r="13" spans="1:5"/>
    <row r="14" spans="1:5"/>
    <row r="15" spans="1:5"/>
    <row r="16" spans="1:5"/>
  </sheetData>
  <mergeCells count="2">
    <mergeCell ref="A6:B6"/>
    <mergeCell ref="B1:E1"/>
  </mergeCells>
  <phoneticPr fontId="0" type="noConversion"/>
  <pageMargins left="0.21" right="0.16" top="0.48" bottom="1" header="0.5" footer="0.5"/>
  <pageSetup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60" zoomScaleNormal="100" workbookViewId="0">
      <pane ySplit="4" topLeftCell="A5" activePane="bottomLeft" state="frozen"/>
      <selection pane="bottomLeft" activeCell="E16" sqref="E16"/>
    </sheetView>
  </sheetViews>
  <sheetFormatPr defaultColWidth="0" defaultRowHeight="15.75" zeroHeight="1"/>
  <cols>
    <col min="1" max="1" width="8.5703125" style="10" customWidth="1"/>
    <col min="2" max="2" width="14.42578125" style="8" customWidth="1"/>
    <col min="3" max="3" width="17.85546875" style="8" customWidth="1"/>
    <col min="4" max="4" width="17" style="8" customWidth="1"/>
    <col min="5" max="5" width="31.7109375" style="8" customWidth="1"/>
    <col min="6" max="16384" width="0" style="8" hidden="1"/>
  </cols>
  <sheetData>
    <row r="1" spans="1:5">
      <c r="A1" s="9" t="s">
        <v>62</v>
      </c>
      <c r="B1" s="289" t="s">
        <v>63</v>
      </c>
      <c r="C1" s="289"/>
      <c r="D1" s="289"/>
      <c r="E1" s="289"/>
    </row>
    <row r="2" spans="1:5">
      <c r="B2" s="289" t="s">
        <v>64</v>
      </c>
      <c r="C2" s="289"/>
      <c r="D2" s="289"/>
      <c r="E2" s="289"/>
    </row>
    <row r="3" spans="1:5" ht="16.5" thickBot="1"/>
    <row r="4" spans="1:5" ht="64.5" thickBot="1">
      <c r="A4" s="19" t="s">
        <v>42</v>
      </c>
      <c r="B4" s="18" t="s">
        <v>65</v>
      </c>
      <c r="C4" s="18" t="s">
        <v>58</v>
      </c>
      <c r="D4" s="18" t="s">
        <v>66</v>
      </c>
      <c r="E4" s="18" t="s">
        <v>60</v>
      </c>
    </row>
    <row r="5" spans="1:5">
      <c r="A5" s="13">
        <v>1</v>
      </c>
      <c r="B5" s="13" t="s">
        <v>90</v>
      </c>
      <c r="C5" s="13" t="s">
        <v>90</v>
      </c>
      <c r="D5" s="13" t="s">
        <v>90</v>
      </c>
      <c r="E5" s="4" t="s">
        <v>90</v>
      </c>
    </row>
    <row r="6" spans="1:5">
      <c r="A6" s="3"/>
      <c r="B6" s="2"/>
      <c r="C6" s="3"/>
      <c r="D6" s="3"/>
      <c r="E6" s="4"/>
    </row>
    <row r="7" spans="1:5">
      <c r="A7" s="23" t="s">
        <v>46</v>
      </c>
      <c r="B7" s="24"/>
      <c r="C7" s="14"/>
      <c r="D7" s="14">
        <f>SUM(D5:D6)</f>
        <v>0</v>
      </c>
      <c r="E7" s="15">
        <f>SUM(E5:E6)</f>
        <v>0</v>
      </c>
    </row>
    <row r="8" spans="1:5"/>
    <row r="9" spans="1:5"/>
    <row r="10" spans="1:5"/>
    <row r="11" spans="1:5"/>
    <row r="12" spans="1:5"/>
    <row r="13" spans="1:5"/>
    <row r="14" spans="1:5"/>
    <row r="15" spans="1:5"/>
    <row r="16" spans="1:5"/>
  </sheetData>
  <mergeCells count="2">
    <mergeCell ref="B1:E1"/>
    <mergeCell ref="B2:E2"/>
  </mergeCells>
  <phoneticPr fontId="0" type="noConversion"/>
  <conditionalFormatting sqref="E5:E6">
    <cfRule type="cellIs" dxfId="0" priority="1" stopIfTrue="1" operator="lessThan">
      <formula>1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Statement-I(a)</vt:lpstr>
      <vt:lpstr>SH._PATTERN</vt:lpstr>
      <vt:lpstr>Pro &amp; Pro Group</vt:lpstr>
      <vt:lpstr>Public Group</vt:lpstr>
      <vt:lpstr>locked-in shares</vt:lpstr>
      <vt:lpstr>DRDetails</vt:lpstr>
      <vt:lpstr>DRHolding</vt:lpstr>
      <vt:lpstr>'Pro &amp; Pro Group'!Print_Area</vt:lpstr>
      <vt:lpstr>SH._PATTERN!Print_Area</vt:lpstr>
      <vt:lpstr>'Pro &amp; Pro Group'!Print_Titles</vt:lpstr>
    </vt:vector>
  </TitlesOfParts>
  <Company>ICRA ONLINE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creator>Ninad Parulekar</dc:creator>
  <cp:lastModifiedBy>sanjeev.dhingra</cp:lastModifiedBy>
  <cp:lastPrinted>2011-01-21T09:52:26Z</cp:lastPrinted>
  <dcterms:created xsi:type="dcterms:W3CDTF">2006-04-20T04:05:11Z</dcterms:created>
  <dcterms:modified xsi:type="dcterms:W3CDTF">2011-01-24T09:18:01Z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