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636" activeTab="1"/>
  </bookViews>
  <sheets>
    <sheet name="Statement 1(a)" sheetId="1" r:id="rId1"/>
    <sheet name="SH._PATTERN" sheetId="2" r:id="rId2"/>
    <sheet name="Pro &amp; Pro Group" sheetId="3" r:id="rId3"/>
    <sheet name="Public Group" sheetId="4" r:id="rId4"/>
    <sheet name="Public Group above 5%" sheetId="5" r:id="rId5"/>
    <sheet name="locked-in shares" sheetId="6" r:id="rId6"/>
    <sheet name="DRDetails" sheetId="7" r:id="rId7"/>
    <sheet name="DRHolding" sheetId="8" r:id="rId8"/>
  </sheets>
  <externalReferences>
    <externalReference r:id="rId11"/>
  </externalReferences>
  <definedNames>
    <definedName name="_xlnm.Print_Area" localSheetId="5">'locked-in shares'!$A$1:$E$5</definedName>
    <definedName name="_xlnm.Print_Area" localSheetId="2">'Pro &amp; Pro Group'!$A$3:$L$65</definedName>
    <definedName name="_xlnm.Print_Area" localSheetId="3">'Public Group'!$A$3:$I$13</definedName>
    <definedName name="_xlnm.Print_Area" localSheetId="4">'Public Group above 5%'!$A$3:$I$10</definedName>
    <definedName name="_xlnm.Print_Area" localSheetId="1">'SH._PATTERN'!$A$1:$K$69</definedName>
  </definedNames>
  <calcPr fullCalcOnLoad="1"/>
</workbook>
</file>

<file path=xl/sharedStrings.xml><?xml version="1.0" encoding="utf-8"?>
<sst xmlns="http://schemas.openxmlformats.org/spreadsheetml/2006/main" count="296" uniqueCount="225">
  <si>
    <t>Total shareholding as a percentage of total number of shares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</si>
  <si>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</si>
  <si>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</si>
  <si>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</si>
  <si>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</si>
  <si>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</si>
  <si>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</si>
  <si>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</si>
  <si>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</si>
  <si>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</si>
  <si>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</si>
  <si>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</si>
  <si>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</si>
  <si>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</si>
  <si>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</si>
  <si>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</si>
  <si>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</si>
  <si>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</si>
  <si>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</si>
  <si>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</si>
  <si>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</si>
  <si>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</si>
  <si>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</si>
  <si>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</si>
  <si>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</si>
  <si>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</si>
  <si>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</si>
  <si>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</si>
  <si>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</si>
  <si>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</si>
  <si>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ii. Individual shareholders holding nominal   share capital in excess of Rs. 1 lakh.</t>
  </si>
  <si>
    <t>Shares  held  by Custodians and against     which Depository Receipts have been issued</t>
  </si>
  <si>
    <t>Any Others(Specify)</t>
  </si>
  <si>
    <t>Sub Total(A)(1)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</si>
  <si>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</si>
  <si>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</si>
  <si>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</si>
  <si>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</si>
  <si>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</si>
  <si>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</si>
  <si>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</si>
  <si>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</si>
  <si>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</si>
  <si>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</si>
  <si>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Shares as a percentage of total number of shares {i.e., Grand Total (A)+(B)+(C) indicated in Statement at para (I)(a) above}</t>
  </si>
  <si>
    <t>TOTAL</t>
  </si>
  <si>
    <t>(I)(b)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</si>
  <si>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</si>
  <si>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</si>
  <si>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</si>
  <si>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</si>
  <si>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</si>
  <si>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</si>
  <si>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</si>
  <si>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</si>
  <si>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</si>
  <si>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</si>
  <si>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</si>
  <si>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</si>
  <si>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</si>
  <si>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</si>
  <si>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</si>
  <si>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</si>
  <si>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</si>
  <si>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Statement Showing Shareholding Pattern</t>
  </si>
  <si>
    <t>Name of the Company :</t>
  </si>
  <si>
    <t>Scrip Code :</t>
  </si>
  <si>
    <t>Quarter Ended :</t>
  </si>
  <si>
    <t>II</t>
  </si>
  <si>
    <t>d-i</t>
  </si>
  <si>
    <t>d-ii</t>
  </si>
  <si>
    <t>(h-i)</t>
  </si>
  <si>
    <t>(h-ii)</t>
  </si>
  <si>
    <t>(d)</t>
  </si>
  <si>
    <t>(e-i)</t>
  </si>
  <si>
    <t>(e-ii)</t>
  </si>
  <si>
    <t>(c-i)</t>
  </si>
  <si>
    <t>(c-ii)</t>
  </si>
  <si>
    <t>Individuals -i. Individual shareholders holding nominal share capital up to Rs 1 lakh</t>
  </si>
  <si>
    <r>
      <t>Shareholding of Promoter and Promoter Group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</si>
  <si>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Financial Institutions 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Banks</t>
    </r>
  </si>
  <si>
    <t>NRI's/ OCB</t>
  </si>
  <si>
    <t>ASAHI INDIA GLASS LTD.</t>
  </si>
  <si>
    <t>B M LABROO</t>
  </si>
  <si>
    <t>SANJAY LABROO</t>
  </si>
  <si>
    <t>NIL</t>
  </si>
  <si>
    <t>ASAHIINDIA</t>
  </si>
  <si>
    <t>(I)(a)</t>
  </si>
  <si>
    <t>Individuals (Associates of Labroo Family) (Non-Residents Individuals/
Foreign Individuals)</t>
  </si>
  <si>
    <t>ASAHI GLASS CO LTD.</t>
  </si>
  <si>
    <t>ESSEL MARKETING (P) LTD.</t>
  </si>
  <si>
    <t xml:space="preserve">Any Others ( Foreign Banks) </t>
  </si>
  <si>
    <t>Any Others</t>
  </si>
  <si>
    <t>MARUTI SUZUKI INDIA LIMITED</t>
  </si>
  <si>
    <t xml:space="preserve">Any Other </t>
  </si>
  <si>
    <t>Trusts</t>
  </si>
  <si>
    <t>(c-iii)</t>
  </si>
  <si>
    <t>Shares pledged or otherwise encumbered</t>
  </si>
  <si>
    <t>N.A.</t>
  </si>
  <si>
    <t>Category 
code                                     (I)</t>
  </si>
  <si>
    <t>Category of 
Shareholder                                                       (II)</t>
  </si>
  <si>
    <t>Number of 
Shareholders                         (III)</t>
  </si>
  <si>
    <t>Total number 
of  shares                     (IV)</t>
  </si>
  <si>
    <t>As a percentage of (A+B+C)                       (VII)</t>
  </si>
  <si>
    <r>
      <t>As a percentage of(A+B)</t>
    </r>
    <r>
      <rPr>
        <b/>
        <vertAlign val="superscript"/>
        <sz val="10"/>
        <color indexed="8"/>
        <rFont val="Times New Roman"/>
        <family val="1"/>
      </rPr>
      <t xml:space="preserve">                         (VI)</t>
    </r>
  </si>
  <si>
    <t>Number of shares held in dematerialized form                                             (V)</t>
  </si>
  <si>
    <t xml:space="preserve">No. of shares encumbered         </t>
  </si>
  <si>
    <t xml:space="preserve">No. of shares pledged                     </t>
  </si>
  <si>
    <t>Total                                        (VIII)</t>
  </si>
  <si>
    <t>As a percentage                      (IX)= (VIII)/(IV)*100</t>
  </si>
  <si>
    <t>Individuals/ Hindu Undivided Family</t>
  </si>
  <si>
    <t>(II)</t>
  </si>
  <si>
    <t>(III)</t>
  </si>
  <si>
    <t>(IV)</t>
  </si>
  <si>
    <t>Director &amp; Relatives ( Not in control of the Company)</t>
  </si>
  <si>
    <t>I (a) Statement showing Shareholding Pattern</t>
  </si>
  <si>
    <t>Name of the Company : Asahi India Glass Limited</t>
  </si>
  <si>
    <t>Scrip Code : ASAHIINDIA</t>
  </si>
  <si>
    <t>Class of Security : Equity</t>
  </si>
  <si>
    <t>Partly Paid-up shares</t>
  </si>
  <si>
    <t>No. of Partly Paid-up shares</t>
  </si>
  <si>
    <t>As a percentage of total no. of partly paid-up shares</t>
  </si>
  <si>
    <t>As a percentage of total no. of shares of the Company</t>
  </si>
  <si>
    <t>Held by promoter / promoter group</t>
  </si>
  <si>
    <t>Held by public</t>
  </si>
  <si>
    <t>Total</t>
  </si>
  <si>
    <t>Outstanding convertible securities</t>
  </si>
  <si>
    <t>No. of outstanding securities</t>
  </si>
  <si>
    <t>As a percentage of total no. of outstanding convertible securities</t>
  </si>
  <si>
    <t>As a percentage of total no. of shares of the Company, assuming full conversion of the convertible securities</t>
  </si>
  <si>
    <t>Warrants</t>
  </si>
  <si>
    <t>No.of warrants</t>
  </si>
  <si>
    <t>As a percentage of total no. of warrants</t>
  </si>
  <si>
    <t>As a pecentage of total no. of shares of the Company, assuming full conversion of warrants</t>
  </si>
  <si>
    <t>Total paid-up capital of the company, assuming full conversion of warrants and convertible securities</t>
  </si>
  <si>
    <t>Statement showing holding of securities (including shares, warrants, convertible securities) of persons belonging to the category “Promoter and Promoter Group”</t>
  </si>
  <si>
    <t>Details of Shares held</t>
  </si>
  <si>
    <t>Encumbered shares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</si>
  <si>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</si>
  <si>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</si>
  <si>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</si>
  <si>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Number of shares held</t>
  </si>
  <si>
    <t>As a % of grand toal (A)+(B)+(C)</t>
  </si>
  <si>
    <t>No.</t>
  </si>
  <si>
    <t>As a percentage</t>
  </si>
  <si>
    <t>As a % of grand toal (A)+(B)+(C) of sub-clause (I)(a)</t>
  </si>
  <si>
    <t>Number of warrants held</t>
  </si>
  <si>
    <t>As a % total number of warrants of the same class</t>
  </si>
  <si>
    <t>Number of convertible securities held</t>
  </si>
  <si>
    <t>As a % total number of convertible securities of the same class</t>
  </si>
  <si>
    <t xml:space="preserve">(I) </t>
  </si>
  <si>
    <t>(V)</t>
  </si>
  <si>
    <t>(VI)=(V)/(III)*100</t>
  </si>
  <si>
    <t>(VII)</t>
  </si>
  <si>
    <t>(VIII)</t>
  </si>
  <si>
    <t>(IX)</t>
  </si>
  <si>
    <t>(X)</t>
  </si>
  <si>
    <t>(XI)</t>
  </si>
  <si>
    <t>(XII)</t>
  </si>
  <si>
    <t>(I)(c)(i)</t>
  </si>
  <si>
    <t>Statement showing holding of securities (including shares, warrants, convertible securities) of persons belonging to the category “Public” and holding more than 1% of the total number of shares</t>
  </si>
  <si>
    <t>% w.r.t total number of convertible securities of the same class</t>
  </si>
  <si>
    <t>(I)(c)(ii)</t>
  </si>
  <si>
    <t>Statement showing holding of securities (including shares, warrants, convertible securities) of persons (together with PAC) belonging to the category “Public” and holding more than 5% of the total number of shares of the company</t>
  </si>
  <si>
    <t>Name(s) of the shareholder(s) and the Persons Acting in Concert (PAC) with them</t>
  </si>
  <si>
    <t xml:space="preserve">Number of shares  </t>
  </si>
  <si>
    <t>Number of warrants</t>
  </si>
  <si>
    <t>SUDARSHAN SECURITIES PRIVATE LIMITED</t>
  </si>
  <si>
    <t>SHANKAR RESOURCES PRIVATE  LIMITED</t>
  </si>
  <si>
    <t>GAGANDEEP CREDIT CAPITAL PRIVATE LIMITED</t>
  </si>
  <si>
    <t>BRIGHT STAR INTERNATIONAL CORPORATION</t>
  </si>
  <si>
    <t>AJAY LABROO</t>
  </si>
  <si>
    <t>ANEESHA LABROO</t>
  </si>
  <si>
    <t>KANTA LABROO</t>
  </si>
  <si>
    <t>KESHUB MAHINDRA</t>
  </si>
  <si>
    <t>LEENA S LABROO</t>
  </si>
  <si>
    <t>NISHEETA LABROO</t>
  </si>
  <si>
    <t>SUDHA K MAHINDRA</t>
  </si>
  <si>
    <t>UMA R MALHOTRA</t>
  </si>
  <si>
    <t>YUTHICA KESHUB MAHINDRA</t>
  </si>
  <si>
    <t>TANYA KUMAR</t>
  </si>
  <si>
    <t>SAMIR KUMAR</t>
  </si>
  <si>
    <t>ANIL MONGA</t>
  </si>
  <si>
    <t>CHAND RANI MONGA</t>
  </si>
  <si>
    <t>K L MONGA</t>
  </si>
  <si>
    <t>KAPOOR CHAND GUPTA</t>
  </si>
  <si>
    <t>M LAKSHMI</t>
  </si>
  <si>
    <t>M N CHAITANYA</t>
  </si>
  <si>
    <t>PRAVEEN KUMAR TIKU</t>
  </si>
  <si>
    <t>KRISHNA C TIKU</t>
  </si>
  <si>
    <t>SUNDIP KUMAR</t>
  </si>
  <si>
    <t>SANJAYA KUMAR</t>
  </si>
  <si>
    <t>SATYA NAND</t>
  </si>
  <si>
    <t>V D NANDA KUMAR</t>
  </si>
  <si>
    <t>V D VISWANATHAN</t>
  </si>
  <si>
    <t>DR MANJULA MILIND PISHAWIKAR</t>
  </si>
  <si>
    <t>MALATHI RAGHUNAND</t>
  </si>
  <si>
    <t>TARUN R TAHILIANI</t>
  </si>
  <si>
    <t>BHARAT ROY KAPUR</t>
  </si>
  <si>
    <t>DINESH KUMAR AGGARWAL</t>
  </si>
  <si>
    <t>PARAS RAM AGARWAL</t>
  </si>
  <si>
    <t>PRADEEP BENIWAL</t>
  </si>
  <si>
    <t>SABINA AGARWAL</t>
  </si>
  <si>
    <t>SUSHMA AGARWAL</t>
  </si>
  <si>
    <t>SHASHI PALAMAND</t>
  </si>
  <si>
    <t>SURYANARAYANA RAO PALAMAND</t>
  </si>
  <si>
    <t xml:space="preserve">RIVA AGARWAL </t>
  </si>
  <si>
    <t>DARYAO SINGH</t>
  </si>
  <si>
    <t>ASHOK KAPUR</t>
  </si>
  <si>
    <t>RAJEEV KHANNA</t>
  </si>
  <si>
    <t>BHUPINDER SINGH KANWAR</t>
  </si>
  <si>
    <t>Nil</t>
  </si>
  <si>
    <t>RAJEEV KHANNA TRADELINKS PRIVATE LTD.</t>
  </si>
  <si>
    <t>PYARE LAL SAFAYA</t>
  </si>
  <si>
    <t>SUNITA MONGA</t>
  </si>
  <si>
    <t xml:space="preserve">Quarter ended : 31st December, 2012 </t>
  </si>
  <si>
    <t>31st December, 2012</t>
  </si>
  <si>
    <t>MAYANK JASHWANTLAL SHAH</t>
  </si>
  <si>
    <t>ABHINAV AGARWAL</t>
  </si>
  <si>
    <t xml:space="preserve">Total </t>
  </si>
  <si>
    <t>Promoter/ Promoter Group/ Public</t>
  </si>
  <si>
    <t xml:space="preserve">Nil </t>
  </si>
  <si>
    <t>ASHOK KANHAYALAL MONGA</t>
  </si>
  <si>
    <t>RELATIVES AND ASSOCIATES OF MR.B M LABROO AND MR.SANJAY LABROO*</t>
  </si>
  <si>
    <t xml:space="preserve">*SHAREHOLDING DETAILS OF RELATIVES AND ASSOCIATES OF MR. B.M.LABROO AND MR.SANJAY LABROO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</si>
</sst>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m\-yyyy"/>
    <numFmt numFmtId="177" formatCode="0_);\(0\)"/>
    <numFmt numFmtId="178" formatCode="0.00_);\(0.00\)"/>
    <numFmt numFmtId="179" formatCode="0;[Red]0"/>
    <numFmt numFmtId="180" formatCode="0.00;[Red]0.00"/>
    <numFmt numFmtId="181" formatCode="0.0000_);\(0.0000\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_);\(0.0\)"/>
    <numFmt numFmtId="188" formatCode="0.000_);\(0.000\)"/>
    <numFmt numFmtId="189" formatCode="#,##0.000"/>
    <numFmt numFmtId="190" formatCode="#,##0.0"/>
    <numFmt numFmtId="191" formatCode="_(* #,##0_);_(* \(#,##0\);_(* \-??_);_(@_)"/>
    <numFmt numFmtId="192" formatCode="_(* #,##0.00_);_(* \(#,##0.00\);_(* \-??_);_(@_)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medium"/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2" fontId="6" fillId="32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vertical="top"/>
      <protection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2" fontId="1" fillId="0" borderId="19" xfId="0" applyNumberFormat="1" applyFont="1" applyBorder="1" applyAlignment="1" applyProtection="1">
      <alignment horizontal="center"/>
      <protection/>
    </xf>
    <xf numFmtId="2" fontId="2" fillId="0" borderId="20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vertical="top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2" fontId="1" fillId="0" borderId="28" xfId="0" applyNumberFormat="1" applyFont="1" applyBorder="1" applyAlignment="1" applyProtection="1">
      <alignment horizontal="center"/>
      <protection/>
    </xf>
    <xf numFmtId="2" fontId="6" fillId="32" borderId="19" xfId="0" applyNumberFormat="1" applyFont="1" applyFill="1" applyBorder="1" applyAlignment="1" applyProtection="1">
      <alignment horizontal="center" vertical="top" wrapText="1"/>
      <protection/>
    </xf>
    <xf numFmtId="2" fontId="2" fillId="0" borderId="19" xfId="0" applyNumberFormat="1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2" fontId="2" fillId="0" borderId="31" xfId="0" applyNumberFormat="1" applyFont="1" applyBorder="1" applyAlignment="1" applyProtection="1">
      <alignment horizontal="center"/>
      <protection/>
    </xf>
    <xf numFmtId="2" fontId="2" fillId="0" borderId="32" xfId="0" applyNumberFormat="1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6" fillId="32" borderId="33" xfId="0" applyFont="1" applyFill="1" applyBorder="1" applyAlignment="1" applyProtection="1">
      <alignment horizontal="center" vertical="top" wrapText="1"/>
      <protection/>
    </xf>
    <xf numFmtId="0" fontId="8" fillId="32" borderId="33" xfId="0" applyFont="1" applyFill="1" applyBorder="1" applyAlignment="1" applyProtection="1">
      <alignment horizontal="center" vertical="top" wrapText="1"/>
      <protection/>
    </xf>
    <xf numFmtId="0" fontId="8" fillId="32" borderId="33" xfId="0" applyFont="1" applyFill="1" applyBorder="1" applyAlignment="1" applyProtection="1">
      <alignment horizontal="center" vertical="top" wrapText="1"/>
      <protection locked="0"/>
    </xf>
    <xf numFmtId="0" fontId="1" fillId="32" borderId="33" xfId="0" applyFont="1" applyFill="1" applyBorder="1" applyAlignment="1" applyProtection="1">
      <alignment horizontal="center" vertical="top" wrapText="1"/>
      <protection/>
    </xf>
    <xf numFmtId="0" fontId="2" fillId="32" borderId="33" xfId="0" applyFont="1" applyFill="1" applyBorder="1" applyAlignment="1" applyProtection="1">
      <alignment horizontal="center" vertical="top" wrapText="1"/>
      <protection/>
    </xf>
    <xf numFmtId="0" fontId="2" fillId="32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/>
      <protection/>
    </xf>
    <xf numFmtId="1" fontId="2" fillId="0" borderId="20" xfId="0" applyNumberFormat="1" applyFont="1" applyBorder="1" applyAlignment="1" applyProtection="1">
      <alignment horizontal="center"/>
      <protection/>
    </xf>
    <xf numFmtId="1" fontId="2" fillId="0" borderId="28" xfId="0" applyNumberFormat="1" applyFont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 vertical="top" wrapText="1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0" fontId="8" fillId="0" borderId="33" xfId="0" applyFont="1" applyFill="1" applyBorder="1" applyAlignment="1" applyProtection="1">
      <alignment horizontal="center" vertical="top" wrapText="1"/>
      <protection/>
    </xf>
    <xf numFmtId="0" fontId="8" fillId="0" borderId="33" xfId="0" applyFont="1" applyFill="1" applyBorder="1" applyAlignment="1" applyProtection="1">
      <alignment horizontal="center" vertical="top" wrapText="1"/>
      <protection locked="0"/>
    </xf>
    <xf numFmtId="2" fontId="2" fillId="0" borderId="19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1" fontId="2" fillId="0" borderId="35" xfId="0" applyNumberFormat="1" applyFont="1" applyBorder="1" applyAlignment="1" applyProtection="1">
      <alignment horizontal="center"/>
      <protection/>
    </xf>
    <xf numFmtId="2" fontId="1" fillId="0" borderId="36" xfId="0" applyNumberFormat="1" applyFont="1" applyBorder="1" applyAlignment="1" applyProtection="1">
      <alignment horizontal="center"/>
      <protection/>
    </xf>
    <xf numFmtId="2" fontId="6" fillId="32" borderId="18" xfId="0" applyNumberFormat="1" applyFont="1" applyFill="1" applyBorder="1" applyAlignment="1" applyProtection="1">
      <alignment horizontal="center" vertical="top" wrapText="1"/>
      <protection/>
    </xf>
    <xf numFmtId="2" fontId="1" fillId="0" borderId="18" xfId="0" applyNumberFormat="1" applyFont="1" applyBorder="1" applyAlignment="1" applyProtection="1">
      <alignment horizontal="center"/>
      <protection/>
    </xf>
    <xf numFmtId="2" fontId="1" fillId="0" borderId="18" xfId="0" applyNumberFormat="1" applyFont="1" applyFill="1" applyBorder="1" applyAlignment="1" applyProtection="1">
      <alignment horizontal="center"/>
      <protection/>
    </xf>
    <xf numFmtId="2" fontId="2" fillId="0" borderId="18" xfId="0" applyNumberFormat="1" applyFont="1" applyFill="1" applyBorder="1" applyAlignment="1" applyProtection="1">
      <alignment horizontal="center"/>
      <protection/>
    </xf>
    <xf numFmtId="2" fontId="1" fillId="0" borderId="18" xfId="0" applyNumberFormat="1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/>
      <protection/>
    </xf>
    <xf numFmtId="2" fontId="2" fillId="0" borderId="37" xfId="0" applyNumberFormat="1" applyFont="1" applyBorder="1" applyAlignment="1" applyProtection="1">
      <alignment horizontal="center"/>
      <protection/>
    </xf>
    <xf numFmtId="1" fontId="2" fillId="0" borderId="36" xfId="0" applyNumberFormat="1" applyFont="1" applyBorder="1" applyAlignment="1" applyProtection="1">
      <alignment horizontal="center"/>
      <protection/>
    </xf>
    <xf numFmtId="1" fontId="2" fillId="0" borderId="25" xfId="0" applyNumberFormat="1" applyFont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center"/>
      <protection/>
    </xf>
    <xf numFmtId="1" fontId="2" fillId="0" borderId="11" xfId="0" applyNumberFormat="1" applyFont="1" applyBorder="1" applyAlignment="1" applyProtection="1">
      <alignment horizontal="center"/>
      <protection/>
    </xf>
    <xf numFmtId="0" fontId="6" fillId="32" borderId="38" xfId="0" applyFont="1" applyFill="1" applyBorder="1" applyAlignment="1" applyProtection="1">
      <alignment vertical="top" wrapText="1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2" fontId="1" fillId="0" borderId="44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/>
      <protection/>
    </xf>
    <xf numFmtId="0" fontId="6" fillId="0" borderId="38" xfId="0" applyFont="1" applyFill="1" applyBorder="1" applyAlignment="1" applyProtection="1">
      <alignment vertical="top" wrapText="1"/>
      <protection/>
    </xf>
    <xf numFmtId="0" fontId="8" fillId="0" borderId="38" xfId="0" applyFont="1" applyFill="1" applyBorder="1" applyAlignment="1" applyProtection="1">
      <alignment vertical="top" wrapText="1"/>
      <protection/>
    </xf>
    <xf numFmtId="0" fontId="8" fillId="0" borderId="38" xfId="0" applyFont="1" applyFill="1" applyBorder="1" applyAlignment="1" applyProtection="1">
      <alignment vertical="top" wrapText="1"/>
      <protection locked="0"/>
    </xf>
    <xf numFmtId="0" fontId="8" fillId="32" borderId="38" xfId="0" applyFont="1" applyFill="1" applyBorder="1" applyAlignment="1" applyProtection="1">
      <alignment vertical="top" wrapText="1"/>
      <protection/>
    </xf>
    <xf numFmtId="0" fontId="8" fillId="32" borderId="38" xfId="0" applyFont="1" applyFill="1" applyBorder="1" applyAlignment="1" applyProtection="1">
      <alignment vertical="top" wrapText="1"/>
      <protection locked="0"/>
    </xf>
    <xf numFmtId="0" fontId="1" fillId="0" borderId="38" xfId="0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2" fontId="1" fillId="0" borderId="48" xfId="0" applyNumberFormat="1" applyFont="1" applyBorder="1" applyAlignment="1" applyProtection="1">
      <alignment horizontal="center"/>
      <protection/>
    </xf>
    <xf numFmtId="2" fontId="6" fillId="32" borderId="49" xfId="0" applyNumberFormat="1" applyFont="1" applyFill="1" applyBorder="1" applyAlignment="1" applyProtection="1">
      <alignment horizontal="center" vertical="top" wrapText="1"/>
      <protection/>
    </xf>
    <xf numFmtId="2" fontId="1" fillId="0" borderId="49" xfId="0" applyNumberFormat="1" applyFont="1" applyBorder="1" applyAlignment="1" applyProtection="1">
      <alignment horizontal="center"/>
      <protection/>
    </xf>
    <xf numFmtId="2" fontId="1" fillId="0" borderId="49" xfId="0" applyNumberFormat="1" applyFont="1" applyFill="1" applyBorder="1" applyAlignment="1" applyProtection="1">
      <alignment horizontal="center"/>
      <protection/>
    </xf>
    <xf numFmtId="1" fontId="2" fillId="0" borderId="49" xfId="0" applyNumberFormat="1" applyFont="1" applyFill="1" applyBorder="1" applyAlignment="1" applyProtection="1">
      <alignment horizontal="center"/>
      <protection/>
    </xf>
    <xf numFmtId="2" fontId="2" fillId="0" borderId="49" xfId="0" applyNumberFormat="1" applyFont="1" applyBorder="1" applyAlignment="1" applyProtection="1">
      <alignment horizontal="center"/>
      <protection/>
    </xf>
    <xf numFmtId="2" fontId="2" fillId="0" borderId="50" xfId="0" applyNumberFormat="1" applyFont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8" fillId="32" borderId="51" xfId="0" applyFont="1" applyFill="1" applyBorder="1" applyAlignment="1" applyProtection="1">
      <alignment horizontal="center" vertical="top" wrapText="1"/>
      <protection/>
    </xf>
    <xf numFmtId="0" fontId="1" fillId="0" borderId="52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25" xfId="0" applyFont="1" applyBorder="1" applyAlignment="1">
      <alignment wrapText="1"/>
    </xf>
    <xf numFmtId="191" fontId="13" fillId="0" borderId="0" xfId="42" applyNumberFormat="1" applyFont="1" applyFill="1" applyBorder="1" applyAlignment="1" applyProtection="1">
      <alignment horizontal="right" vertical="center"/>
      <protection/>
    </xf>
    <xf numFmtId="192" fontId="13" fillId="0" borderId="0" xfId="42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0" fontId="15" fillId="0" borderId="53" xfId="0" applyFont="1" applyBorder="1" applyAlignment="1">
      <alignment horizontal="center" wrapText="1"/>
    </xf>
    <xf numFmtId="0" fontId="3" fillId="0" borderId="53" xfId="0" applyFont="1" applyBorder="1" applyAlignment="1">
      <alignment horizontal="center" vertical="top"/>
    </xf>
    <xf numFmtId="192" fontId="3" fillId="0" borderId="53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wrapText="1"/>
    </xf>
    <xf numFmtId="191" fontId="13" fillId="0" borderId="0" xfId="42" applyNumberFormat="1" applyFont="1" applyFill="1" applyBorder="1" applyAlignment="1" applyProtection="1">
      <alignment horizontal="right" vertical="center" wrapText="1"/>
      <protection/>
    </xf>
    <xf numFmtId="192" fontId="13" fillId="0" borderId="0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15" fillId="0" borderId="0" xfId="0" applyFont="1" applyAlignment="1">
      <alignment/>
    </xf>
    <xf numFmtId="0" fontId="3" fillId="0" borderId="53" xfId="0" applyFont="1" applyBorder="1" applyAlignment="1">
      <alignment horizontal="center" vertical="top" wrapText="1"/>
    </xf>
    <xf numFmtId="0" fontId="15" fillId="0" borderId="53" xfId="0" applyFont="1" applyBorder="1" applyAlignment="1">
      <alignment/>
    </xf>
    <xf numFmtId="0" fontId="3" fillId="0" borderId="53" xfId="0" applyFont="1" applyBorder="1" applyAlignment="1">
      <alignment horizontal="justify" vertical="top"/>
    </xf>
    <xf numFmtId="0" fontId="15" fillId="0" borderId="0" xfId="0" applyFont="1" applyAlignment="1">
      <alignment wrapText="1"/>
    </xf>
    <xf numFmtId="0" fontId="3" fillId="0" borderId="53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191" fontId="3" fillId="0" borderId="0" xfId="42" applyNumberFormat="1" applyFont="1" applyFill="1" applyBorder="1" applyAlignment="1" applyProtection="1">
      <alignment horizontal="right" vertical="center" wrapText="1"/>
      <protection/>
    </xf>
    <xf numFmtId="192" fontId="3" fillId="0" borderId="0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/>
    </xf>
    <xf numFmtId="2" fontId="3" fillId="0" borderId="53" xfId="0" applyNumberFormat="1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3" fontId="2" fillId="0" borderId="30" xfId="0" applyNumberFormat="1" applyFont="1" applyBorder="1" applyAlignment="1" applyProtection="1">
      <alignment horizontal="center"/>
      <protection/>
    </xf>
    <xf numFmtId="2" fontId="2" fillId="0" borderId="56" xfId="0" applyNumberFormat="1" applyFont="1" applyBorder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justify"/>
    </xf>
    <xf numFmtId="0" fontId="4" fillId="0" borderId="57" xfId="0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92" fontId="3" fillId="0" borderId="41" xfId="42" applyNumberFormat="1" applyFont="1" applyFill="1" applyBorder="1" applyAlignment="1" applyProtection="1">
      <alignment horizontal="right" vertical="center" wrapText="1"/>
      <protection/>
    </xf>
    <xf numFmtId="192" fontId="13" fillId="0" borderId="41" xfId="42" applyNumberFormat="1" applyFont="1" applyFill="1" applyBorder="1" applyAlignment="1" applyProtection="1">
      <alignment horizontal="right" vertical="center"/>
      <protection/>
    </xf>
    <xf numFmtId="0" fontId="13" fillId="0" borderId="24" xfId="0" applyFont="1" applyBorder="1" applyAlignment="1">
      <alignment/>
    </xf>
    <xf numFmtId="2" fontId="1" fillId="0" borderId="43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3" fillId="0" borderId="40" xfId="0" applyFont="1" applyBorder="1" applyAlignment="1">
      <alignment horizontal="right" vertical="top" wrapText="1"/>
    </xf>
    <xf numFmtId="3" fontId="0" fillId="0" borderId="11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justify" vertical="top" wrapText="1"/>
    </xf>
    <xf numFmtId="0" fontId="1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53" xfId="0" applyFont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3" fontId="0" fillId="0" borderId="11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0" borderId="25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wrapText="1"/>
    </xf>
    <xf numFmtId="191" fontId="16" fillId="0" borderId="0" xfId="42" applyNumberFormat="1" applyFont="1" applyFill="1" applyBorder="1" applyAlignment="1" applyProtection="1">
      <alignment horizontal="right" vertical="center" wrapText="1"/>
      <protection/>
    </xf>
    <xf numFmtId="192" fontId="16" fillId="0" borderId="0" xfId="42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/>
    </xf>
    <xf numFmtId="191" fontId="16" fillId="0" borderId="0" xfId="42" applyNumberFormat="1" applyFont="1" applyFill="1" applyBorder="1" applyAlignment="1" applyProtection="1">
      <alignment horizontal="right" vertical="center"/>
      <protection/>
    </xf>
    <xf numFmtId="192" fontId="16" fillId="0" borderId="0" xfId="42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justify"/>
    </xf>
    <xf numFmtId="0" fontId="12" fillId="0" borderId="5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60" xfId="0" applyFont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2" fillId="0" borderId="64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wrapText="1"/>
    </xf>
    <xf numFmtId="0" fontId="12" fillId="0" borderId="64" xfId="0" applyFont="1" applyBorder="1" applyAlignment="1">
      <alignment horizontal="center"/>
    </xf>
    <xf numFmtId="177" fontId="18" fillId="0" borderId="0" xfId="0" applyNumberFormat="1" applyFont="1" applyBorder="1" applyAlignment="1">
      <alignment horizontal="center"/>
    </xf>
    <xf numFmtId="178" fontId="18" fillId="0" borderId="10" xfId="0" applyNumberFormat="1" applyFont="1" applyBorder="1" applyAlignment="1">
      <alignment horizontal="left"/>
    </xf>
    <xf numFmtId="2" fontId="18" fillId="0" borderId="10" xfId="0" applyNumberFormat="1" applyFont="1" applyFill="1" applyBorder="1" applyAlignment="1">
      <alignment horizontal="center"/>
    </xf>
    <xf numFmtId="177" fontId="18" fillId="0" borderId="10" xfId="0" applyNumberFormat="1" applyFont="1" applyBorder="1" applyAlignment="1">
      <alignment horizontal="center"/>
    </xf>
    <xf numFmtId="177" fontId="18" fillId="0" borderId="10" xfId="0" applyNumberFormat="1" applyFont="1" applyFill="1" applyBorder="1" applyAlignment="1">
      <alignment horizontal="center"/>
    </xf>
    <xf numFmtId="178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8" fillId="0" borderId="0" xfId="0" applyFont="1" applyAlignment="1" applyProtection="1">
      <alignment/>
      <protection/>
    </xf>
    <xf numFmtId="177" fontId="12" fillId="0" borderId="0" xfId="0" applyNumberFormat="1" applyFont="1" applyAlignment="1" applyProtection="1">
      <alignment horizontal="center"/>
      <protection/>
    </xf>
    <xf numFmtId="178" fontId="12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7" fontId="12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78" fontId="18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178" fontId="18" fillId="0" borderId="10" xfId="0" applyNumberFormat="1" applyFont="1" applyBorder="1" applyAlignment="1">
      <alignment horizontal="left" wrapText="1"/>
    </xf>
    <xf numFmtId="178" fontId="18" fillId="0" borderId="44" xfId="0" applyNumberFormat="1" applyFont="1" applyFill="1" applyBorder="1" applyAlignment="1">
      <alignment horizontal="left"/>
    </xf>
    <xf numFmtId="0" fontId="19" fillId="0" borderId="0" xfId="0" applyFont="1" applyFill="1" applyAlignment="1">
      <alignment/>
    </xf>
    <xf numFmtId="178" fontId="18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178" fontId="12" fillId="0" borderId="10" xfId="0" applyNumberFormat="1" applyFont="1" applyFill="1" applyBorder="1" applyAlignment="1">
      <alignment horizontal="center"/>
    </xf>
    <xf numFmtId="178" fontId="18" fillId="0" borderId="10" xfId="0" applyNumberFormat="1" applyFont="1" applyFill="1" applyBorder="1" applyAlignment="1">
      <alignment horizontal="left" wrapText="1"/>
    </xf>
    <xf numFmtId="3" fontId="18" fillId="0" borderId="10" xfId="0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66" xfId="0" applyFont="1" applyBorder="1" applyAlignment="1" applyProtection="1">
      <alignment/>
      <protection/>
    </xf>
    <xf numFmtId="0" fontId="13" fillId="0" borderId="63" xfId="0" applyFont="1" applyBorder="1" applyAlignment="1">
      <alignment/>
    </xf>
    <xf numFmtId="0" fontId="13" fillId="0" borderId="15" xfId="0" applyFont="1" applyBorder="1" applyAlignment="1">
      <alignment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0" fontId="6" fillId="32" borderId="18" xfId="0" applyFont="1" applyFill="1" applyBorder="1" applyAlignment="1" applyProtection="1">
      <alignment vertical="top" wrapText="1"/>
      <protection/>
    </xf>
    <xf numFmtId="0" fontId="6" fillId="32" borderId="19" xfId="0" applyFont="1" applyFill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1" fillId="0" borderId="13" xfId="0" applyFont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6" fillId="32" borderId="67" xfId="0" applyFont="1" applyFill="1" applyBorder="1" applyAlignment="1" applyProtection="1">
      <alignment vertical="top" wrapText="1"/>
      <protection/>
    </xf>
    <xf numFmtId="0" fontId="6" fillId="32" borderId="33" xfId="0" applyFont="1" applyFill="1" applyBorder="1" applyAlignment="1" applyProtection="1">
      <alignment vertical="top" wrapText="1"/>
      <protection/>
    </xf>
    <xf numFmtId="0" fontId="6" fillId="32" borderId="38" xfId="0" applyFont="1" applyFill="1" applyBorder="1" applyAlignment="1" applyProtection="1">
      <alignment vertical="top" wrapText="1"/>
      <protection/>
    </xf>
    <xf numFmtId="0" fontId="6" fillId="32" borderId="44" xfId="0" applyFont="1" applyFill="1" applyBorder="1" applyAlignment="1" applyProtection="1">
      <alignment vertical="top" wrapText="1"/>
      <protection/>
    </xf>
    <xf numFmtId="0" fontId="12" fillId="0" borderId="29" xfId="0" applyFont="1" applyBorder="1" applyAlignment="1" applyProtection="1">
      <alignment horizontal="center" vertical="top"/>
      <protection/>
    </xf>
    <xf numFmtId="0" fontId="12" fillId="0" borderId="21" xfId="0" applyFont="1" applyBorder="1" applyAlignment="1" applyProtection="1">
      <alignment horizontal="center" vertical="top"/>
      <protection/>
    </xf>
    <xf numFmtId="0" fontId="12" fillId="0" borderId="14" xfId="0" applyFont="1" applyBorder="1" applyAlignment="1" applyProtection="1">
      <alignment horizontal="center" vertical="top"/>
      <protection/>
    </xf>
    <xf numFmtId="0" fontId="12" fillId="0" borderId="68" xfId="0" applyFont="1" applyBorder="1" applyAlignment="1" applyProtection="1">
      <alignment horizontal="center" vertical="top"/>
      <protection/>
    </xf>
    <xf numFmtId="0" fontId="12" fillId="0" borderId="69" xfId="0" applyFont="1" applyBorder="1" applyAlignment="1" applyProtection="1">
      <alignment horizontal="center" vertical="top"/>
      <protection/>
    </xf>
    <xf numFmtId="0" fontId="12" fillId="0" borderId="56" xfId="0" applyFont="1" applyBorder="1" applyAlignment="1" applyProtection="1">
      <alignment horizontal="center" vertical="top"/>
      <protection/>
    </xf>
    <xf numFmtId="0" fontId="6" fillId="32" borderId="49" xfId="0" applyFont="1" applyFill="1" applyBorder="1" applyAlignment="1" applyProtection="1">
      <alignment vertical="top" wrapText="1"/>
      <protection/>
    </xf>
    <xf numFmtId="0" fontId="3" fillId="0" borderId="66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2" fontId="3" fillId="0" borderId="63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center"/>
    </xf>
    <xf numFmtId="178" fontId="12" fillId="0" borderId="1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wrapText="1"/>
    </xf>
    <xf numFmtId="0" fontId="12" fillId="0" borderId="70" xfId="0" applyFont="1" applyBorder="1" applyAlignment="1">
      <alignment horizontal="center" vertical="top" wrapText="1"/>
    </xf>
    <xf numFmtId="0" fontId="12" fillId="0" borderId="71" xfId="0" applyFont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top" wrapText="1"/>
    </xf>
    <xf numFmtId="0" fontId="12" fillId="0" borderId="60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60" xfId="0" applyFont="1" applyBorder="1" applyAlignment="1">
      <alignment horizontal="center" wrapText="1"/>
    </xf>
    <xf numFmtId="0" fontId="12" fillId="0" borderId="61" xfId="0" applyFont="1" applyBorder="1" applyAlignment="1">
      <alignment horizontal="center" wrapText="1"/>
    </xf>
    <xf numFmtId="0" fontId="12" fillId="0" borderId="73" xfId="0" applyFont="1" applyBorder="1" applyAlignment="1">
      <alignment horizontal="center" wrapText="1"/>
    </xf>
    <xf numFmtId="0" fontId="12" fillId="0" borderId="70" xfId="0" applyFont="1" applyBorder="1" applyAlignment="1">
      <alignment horizontal="center" wrapText="1"/>
    </xf>
    <xf numFmtId="0" fontId="12" fillId="0" borderId="71" xfId="0" applyFont="1" applyBorder="1" applyAlignment="1">
      <alignment horizontal="center" wrapText="1"/>
    </xf>
    <xf numFmtId="0" fontId="2" fillId="0" borderId="6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3" fillId="0" borderId="74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5" fillId="0" borderId="2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0" borderId="76" xfId="0" applyFont="1" applyBorder="1" applyAlignment="1">
      <alignment horizontal="center" vertical="top" wrapText="1"/>
    </xf>
    <xf numFmtId="0" fontId="3" fillId="0" borderId="7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3" xfId="0" applyFont="1" applyBorder="1" applyAlignment="1">
      <alignment horizontal="center" wrapText="1"/>
    </xf>
    <xf numFmtId="0" fontId="3" fillId="0" borderId="79" xfId="0" applyFont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3" fillId="0" borderId="53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15" fillId="0" borderId="53" xfId="0" applyFont="1" applyBorder="1" applyAlignment="1">
      <alignment horizontal="center"/>
    </xf>
    <xf numFmtId="0" fontId="15" fillId="0" borderId="53" xfId="0" applyFont="1" applyBorder="1" applyAlignment="1">
      <alignment horizontal="center" wrapText="1"/>
    </xf>
    <xf numFmtId="0" fontId="2" fillId="0" borderId="25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left"/>
      <protection/>
    </xf>
    <xf numFmtId="0" fontId="2" fillId="0" borderId="43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1304925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amuel.AIS\Local%20Settings\Temporary%20Internet%20Files\OLK24\NEWCL35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35"/>
      <sheetName val="CL351"/>
    </sheetNames>
    <sheetDataSet>
      <sheetData sheetId="1">
        <row r="57">
          <cell r="D57">
            <v>78986098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PageLayoutView="0" workbookViewId="0" topLeftCell="A1">
      <selection activeCell="G18" sqref="G18"/>
    </sheetView>
  </sheetViews>
  <sheetFormatPr defaultColWidth="11.57421875" defaultRowHeight="18" customHeight="1"/>
  <cols>
    <col min="1" max="1" width="19.7109375" style="140" customWidth="1"/>
    <col min="2" max="2" width="17.8515625" style="140" customWidth="1"/>
    <col min="3" max="3" width="23.57421875" style="140" customWidth="1"/>
    <col min="4" max="4" width="23.8515625" style="140" customWidth="1"/>
    <col min="5" max="16384" width="11.57421875" style="140" customWidth="1"/>
  </cols>
  <sheetData>
    <row r="1" spans="1:4" ht="18" customHeight="1">
      <c r="A1" s="281" t="s">
        <v>115</v>
      </c>
      <c r="B1" s="282"/>
      <c r="C1" s="282"/>
      <c r="D1" s="283"/>
    </row>
    <row r="2" spans="1:4" ht="18" customHeight="1">
      <c r="A2" s="276" t="s">
        <v>116</v>
      </c>
      <c r="B2" s="277"/>
      <c r="C2" s="277"/>
      <c r="D2" s="278"/>
    </row>
    <row r="3" spans="1:4" ht="18" customHeight="1">
      <c r="A3" s="276" t="s">
        <v>117</v>
      </c>
      <c r="B3" s="277"/>
      <c r="C3" s="277" t="s">
        <v>118</v>
      </c>
      <c r="D3" s="278"/>
    </row>
    <row r="4" spans="1:4" ht="18" customHeight="1">
      <c r="A4" s="276" t="s">
        <v>215</v>
      </c>
      <c r="B4" s="277"/>
      <c r="C4" s="277"/>
      <c r="D4" s="278"/>
    </row>
    <row r="5" spans="1:4" ht="18" customHeight="1">
      <c r="A5" s="143"/>
      <c r="B5" s="144"/>
      <c r="C5" s="144"/>
      <c r="D5" s="145"/>
    </row>
    <row r="6" spans="1:4" ht="24.75" customHeight="1">
      <c r="A6" s="146" t="s">
        <v>119</v>
      </c>
      <c r="B6" s="147" t="s">
        <v>120</v>
      </c>
      <c r="C6" s="147" t="s">
        <v>121</v>
      </c>
      <c r="D6" s="148" t="s">
        <v>122</v>
      </c>
    </row>
    <row r="7" spans="1:4" ht="24.75" customHeight="1">
      <c r="A7" s="149" t="s">
        <v>123</v>
      </c>
      <c r="B7" s="144">
        <v>0</v>
      </c>
      <c r="C7" s="144">
        <f>+B7*B9/100</f>
        <v>0</v>
      </c>
      <c r="D7" s="145">
        <f>+B7/'[1]CL351'!D57*100</f>
        <v>0</v>
      </c>
    </row>
    <row r="8" spans="1:4" ht="18" customHeight="1">
      <c r="A8" s="143" t="s">
        <v>124</v>
      </c>
      <c r="B8" s="144">
        <v>0</v>
      </c>
      <c r="C8" s="144">
        <v>0</v>
      </c>
      <c r="D8" s="145">
        <f>+B8/'[1]CL351'!D57*100</f>
        <v>0</v>
      </c>
    </row>
    <row r="9" spans="1:4" ht="18" customHeight="1">
      <c r="A9" s="141" t="s">
        <v>125</v>
      </c>
      <c r="B9" s="144">
        <f>SUM(B7:B8)</f>
        <v>0</v>
      </c>
      <c r="C9" s="144">
        <f>SUM(C7:C8)</f>
        <v>0</v>
      </c>
      <c r="D9" s="145">
        <f>SUM(D7:D8)</f>
        <v>0</v>
      </c>
    </row>
    <row r="10" spans="1:4" ht="60.75" customHeight="1">
      <c r="A10" s="146" t="s">
        <v>126</v>
      </c>
      <c r="B10" s="147" t="s">
        <v>127</v>
      </c>
      <c r="C10" s="147" t="s">
        <v>128</v>
      </c>
      <c r="D10" s="148" t="s">
        <v>129</v>
      </c>
    </row>
    <row r="11" spans="1:4" ht="24.75" customHeight="1">
      <c r="A11" s="149" t="s">
        <v>123</v>
      </c>
      <c r="B11" s="144">
        <v>0</v>
      </c>
      <c r="C11" s="144">
        <f>+B11*B13/100</f>
        <v>0</v>
      </c>
      <c r="D11" s="145">
        <f>+B11/'[1]CL351'!D57+B13*100</f>
        <v>0</v>
      </c>
    </row>
    <row r="12" spans="1:4" ht="18" customHeight="1">
      <c r="A12" s="143" t="s">
        <v>124</v>
      </c>
      <c r="B12" s="144">
        <v>0</v>
      </c>
      <c r="C12" s="144">
        <v>0</v>
      </c>
      <c r="D12" s="145">
        <f>+B12/'[1]CL351'!D57+B13*100</f>
        <v>0</v>
      </c>
    </row>
    <row r="13" spans="1:4" ht="18" customHeight="1">
      <c r="A13" s="141" t="s">
        <v>125</v>
      </c>
      <c r="B13" s="144">
        <f>SUM(B11:B12)</f>
        <v>0</v>
      </c>
      <c r="C13" s="144">
        <v>0</v>
      </c>
      <c r="D13" s="145">
        <f>SUM(D11:D12)</f>
        <v>0</v>
      </c>
    </row>
    <row r="14" spans="1:4" ht="48.75" customHeight="1">
      <c r="A14" s="141" t="s">
        <v>130</v>
      </c>
      <c r="B14" s="142" t="s">
        <v>131</v>
      </c>
      <c r="C14" s="147" t="s">
        <v>132</v>
      </c>
      <c r="D14" s="148" t="s">
        <v>133</v>
      </c>
    </row>
    <row r="15" spans="1:4" ht="24.75" customHeight="1">
      <c r="A15" s="149" t="s">
        <v>123</v>
      </c>
      <c r="B15" s="144">
        <v>0</v>
      </c>
      <c r="C15" s="144">
        <f>+B15*B17/100</f>
        <v>0</v>
      </c>
      <c r="D15" s="145">
        <f>+B15/'[1]CL351'!D57+B17*100</f>
        <v>0</v>
      </c>
    </row>
    <row r="16" spans="1:4" ht="18" customHeight="1">
      <c r="A16" s="143" t="s">
        <v>124</v>
      </c>
      <c r="B16" s="144">
        <v>0</v>
      </c>
      <c r="C16" s="144">
        <f>+B16*B18/100</f>
        <v>0</v>
      </c>
      <c r="D16" s="145">
        <f>+B16/'[1]CL351'!D57+B17*100</f>
        <v>0</v>
      </c>
    </row>
    <row r="17" spans="1:4" ht="18" customHeight="1">
      <c r="A17" s="141" t="s">
        <v>125</v>
      </c>
      <c r="B17" s="144">
        <f>SUM(B15:B16)</f>
        <v>0</v>
      </c>
      <c r="C17" s="144">
        <f>SUM(C15:C16)</f>
        <v>0</v>
      </c>
      <c r="D17" s="145">
        <f>SUM(D15:D16)</f>
        <v>0</v>
      </c>
    </row>
    <row r="18" spans="1:4" ht="95.25" customHeight="1" thickBot="1">
      <c r="A18" s="150" t="s">
        <v>134</v>
      </c>
      <c r="B18" s="279">
        <v>159927586</v>
      </c>
      <c r="C18" s="279"/>
      <c r="D18" s="280"/>
    </row>
  </sheetData>
  <sheetProtection/>
  <mergeCells count="6">
    <mergeCell ref="A4:D4"/>
    <mergeCell ref="B18:D18"/>
    <mergeCell ref="A1:D1"/>
    <mergeCell ref="A2:D2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view="pageBreakPreview" zoomScale="75" zoomScaleSheetLayoutView="75" zoomScalePageLayoutView="0" workbookViewId="0" topLeftCell="A1">
      <selection activeCell="C3" sqref="C3:K4"/>
    </sheetView>
  </sheetViews>
  <sheetFormatPr defaultColWidth="0" defaultRowHeight="0" customHeight="1" zeroHeight="1"/>
  <cols>
    <col min="1" max="1" width="9.8515625" style="3" bestFit="1" customWidth="1"/>
    <col min="2" max="2" width="36.28125" style="2" customWidth="1"/>
    <col min="3" max="3" width="16.421875" style="2" customWidth="1"/>
    <col min="4" max="4" width="16.28125" style="3" bestFit="1" customWidth="1"/>
    <col min="5" max="7" width="15.57421875" style="3" customWidth="1"/>
    <col min="8" max="10" width="14.00390625" style="4" customWidth="1"/>
    <col min="11" max="11" width="15.7109375" style="4" customWidth="1"/>
    <col min="12" max="16384" width="0" style="2" hidden="1" customWidth="1"/>
  </cols>
  <sheetData>
    <row r="1" spans="1:12" s="105" customFormat="1" ht="96.75" customHeight="1" thickBot="1">
      <c r="A1" s="44" t="s">
        <v>87</v>
      </c>
      <c r="B1" s="300" t="s">
        <v>64</v>
      </c>
      <c r="C1" s="301"/>
      <c r="D1" s="301"/>
      <c r="E1" s="301"/>
      <c r="F1" s="301"/>
      <c r="G1" s="301"/>
      <c r="H1" s="301"/>
      <c r="I1" s="301"/>
      <c r="J1" s="301"/>
      <c r="K1" s="302"/>
      <c r="L1" s="104"/>
    </row>
    <row r="2" spans="1:12" ht="10.5" customHeight="1" thickBot="1">
      <c r="A2" s="293"/>
      <c r="B2" s="303"/>
      <c r="C2" s="304"/>
      <c r="D2" s="304"/>
      <c r="E2" s="304"/>
      <c r="F2" s="304"/>
      <c r="G2" s="304"/>
      <c r="H2" s="304"/>
      <c r="I2" s="304"/>
      <c r="J2" s="304"/>
      <c r="K2" s="305"/>
      <c r="L2" s="5"/>
    </row>
    <row r="3" spans="1:12" ht="15.75" customHeight="1">
      <c r="A3" s="294"/>
      <c r="B3" s="291" t="s">
        <v>65</v>
      </c>
      <c r="C3" s="310" t="s">
        <v>82</v>
      </c>
      <c r="D3" s="310"/>
      <c r="E3" s="310"/>
      <c r="F3" s="310"/>
      <c r="G3" s="310"/>
      <c r="H3" s="310"/>
      <c r="I3" s="310"/>
      <c r="J3" s="310"/>
      <c r="K3" s="311"/>
      <c r="L3" s="5"/>
    </row>
    <row r="4" spans="1:12" ht="12" customHeight="1" thickBot="1">
      <c r="A4" s="294"/>
      <c r="B4" s="292"/>
      <c r="C4" s="312"/>
      <c r="D4" s="312"/>
      <c r="E4" s="312"/>
      <c r="F4" s="312"/>
      <c r="G4" s="312"/>
      <c r="H4" s="312"/>
      <c r="I4" s="312"/>
      <c r="J4" s="312"/>
      <c r="K4" s="313"/>
      <c r="L4" s="5"/>
    </row>
    <row r="5" spans="1:12" ht="18.75" customHeight="1" thickBot="1">
      <c r="A5" s="294"/>
      <c r="B5" s="45" t="s">
        <v>66</v>
      </c>
      <c r="C5" s="109" t="s">
        <v>86</v>
      </c>
      <c r="D5" s="307" t="s">
        <v>67</v>
      </c>
      <c r="E5" s="308"/>
      <c r="F5" s="287" t="s">
        <v>216</v>
      </c>
      <c r="G5" s="288"/>
      <c r="H5" s="287" t="s">
        <v>216</v>
      </c>
      <c r="I5" s="309"/>
      <c r="J5" s="309"/>
      <c r="K5" s="288"/>
      <c r="L5" s="5"/>
    </row>
    <row r="6" spans="1:12" ht="15" customHeight="1" thickBot="1">
      <c r="A6" s="295"/>
      <c r="B6" s="120"/>
      <c r="C6" s="110"/>
      <c r="D6" s="81"/>
      <c r="E6" s="82"/>
      <c r="F6" s="68"/>
      <c r="G6" s="41"/>
      <c r="H6" s="68"/>
      <c r="I6" s="128"/>
      <c r="J6" s="128"/>
      <c r="K6" s="41"/>
      <c r="L6" s="5"/>
    </row>
    <row r="7" spans="1:12" s="1" customFormat="1" ht="48" customHeight="1">
      <c r="A7" s="296" t="s">
        <v>99</v>
      </c>
      <c r="B7" s="298" t="s">
        <v>100</v>
      </c>
      <c r="C7" s="299" t="s">
        <v>101</v>
      </c>
      <c r="D7" s="289" t="s">
        <v>102</v>
      </c>
      <c r="E7" s="290" t="s">
        <v>105</v>
      </c>
      <c r="F7" s="289" t="s">
        <v>0</v>
      </c>
      <c r="G7" s="290"/>
      <c r="H7" s="289" t="s">
        <v>97</v>
      </c>
      <c r="I7" s="306"/>
      <c r="J7" s="306"/>
      <c r="K7" s="290"/>
      <c r="L7" s="39"/>
    </row>
    <row r="8" spans="1:12" s="1" customFormat="1" ht="62.25" customHeight="1">
      <c r="A8" s="297"/>
      <c r="B8" s="298"/>
      <c r="C8" s="299"/>
      <c r="D8" s="289"/>
      <c r="E8" s="290"/>
      <c r="F8" s="69" t="s">
        <v>104</v>
      </c>
      <c r="G8" s="42" t="s">
        <v>103</v>
      </c>
      <c r="H8" s="69" t="s">
        <v>107</v>
      </c>
      <c r="I8" s="11" t="s">
        <v>106</v>
      </c>
      <c r="J8" s="129" t="s">
        <v>108</v>
      </c>
      <c r="K8" s="11" t="s">
        <v>109</v>
      </c>
      <c r="L8" s="39"/>
    </row>
    <row r="9" spans="1:12" ht="28.5">
      <c r="A9" s="49" t="s">
        <v>1</v>
      </c>
      <c r="B9" s="80" t="s">
        <v>79</v>
      </c>
      <c r="C9" s="111"/>
      <c r="D9" s="24" t="s">
        <v>28</v>
      </c>
      <c r="E9" s="83"/>
      <c r="F9" s="70"/>
      <c r="G9" s="25"/>
      <c r="H9" s="70"/>
      <c r="J9" s="130"/>
      <c r="K9" s="25"/>
      <c r="L9" s="5"/>
    </row>
    <row r="10" spans="1:12" ht="12.75">
      <c r="A10" s="58">
        <v>1</v>
      </c>
      <c r="B10" s="121" t="s">
        <v>2</v>
      </c>
      <c r="C10" s="112"/>
      <c r="D10" s="84"/>
      <c r="E10" s="85"/>
      <c r="F10" s="71"/>
      <c r="G10" s="60"/>
      <c r="H10" s="71"/>
      <c r="I10" s="59"/>
      <c r="J10" s="131"/>
      <c r="K10" s="60"/>
      <c r="L10" s="5"/>
    </row>
    <row r="11" spans="1:12" ht="12.75">
      <c r="A11" s="61" t="s">
        <v>3</v>
      </c>
      <c r="B11" s="122" t="s">
        <v>110</v>
      </c>
      <c r="C11" s="113">
        <v>42</v>
      </c>
      <c r="D11" s="86">
        <v>30724136</v>
      </c>
      <c r="E11" s="87">
        <v>30032996</v>
      </c>
      <c r="F11" s="71">
        <f>(D11*100)/159927586</f>
        <v>19.211279785089733</v>
      </c>
      <c r="G11" s="60">
        <f>(D11*100)/159927586</f>
        <v>19.211279785089733</v>
      </c>
      <c r="H11" s="101">
        <v>8775000</v>
      </c>
      <c r="I11" s="135">
        <v>10100000</v>
      </c>
      <c r="J11" s="101">
        <f>H11+I11</f>
        <v>18875000</v>
      </c>
      <c r="K11" s="60">
        <f>(J11*100)/$D$11</f>
        <v>61.43378612827387</v>
      </c>
      <c r="L11" s="5"/>
    </row>
    <row r="12" spans="1:12" ht="12.75">
      <c r="A12" s="61" t="s">
        <v>4</v>
      </c>
      <c r="B12" s="122" t="s">
        <v>5</v>
      </c>
      <c r="C12" s="113">
        <v>0</v>
      </c>
      <c r="D12" s="86">
        <v>0</v>
      </c>
      <c r="E12" s="87">
        <v>0</v>
      </c>
      <c r="F12" s="71">
        <f>(D12*100)/$D$64</f>
        <v>0</v>
      </c>
      <c r="G12" s="60">
        <f>(D12*100)/$D$68</f>
        <v>0</v>
      </c>
      <c r="H12" s="101">
        <v>0</v>
      </c>
      <c r="I12" s="135">
        <v>0</v>
      </c>
      <c r="J12" s="78">
        <v>0</v>
      </c>
      <c r="K12" s="60">
        <v>0</v>
      </c>
      <c r="L12" s="5"/>
    </row>
    <row r="13" spans="1:12" ht="12.75">
      <c r="A13" s="61" t="s">
        <v>6</v>
      </c>
      <c r="B13" s="122" t="s">
        <v>7</v>
      </c>
      <c r="C13" s="113">
        <v>3</v>
      </c>
      <c r="D13" s="86">
        <v>18409200</v>
      </c>
      <c r="E13" s="87">
        <v>18409200</v>
      </c>
      <c r="F13" s="71">
        <f>(D13*100)/159927586</f>
        <v>11.510959716480683</v>
      </c>
      <c r="G13" s="60">
        <f>(D13*100)/159927586</f>
        <v>11.510959716480683</v>
      </c>
      <c r="H13" s="101">
        <v>0</v>
      </c>
      <c r="I13" s="135">
        <v>0</v>
      </c>
      <c r="J13" s="78">
        <v>0</v>
      </c>
      <c r="K13" s="60">
        <v>0</v>
      </c>
      <c r="L13" s="5"/>
    </row>
    <row r="14" spans="1:12" ht="12.75">
      <c r="A14" s="61" t="s">
        <v>73</v>
      </c>
      <c r="B14" s="122" t="s">
        <v>8</v>
      </c>
      <c r="C14" s="113">
        <v>0</v>
      </c>
      <c r="D14" s="86">
        <v>0</v>
      </c>
      <c r="E14" s="87">
        <v>0</v>
      </c>
      <c r="F14" s="71">
        <f>(D14*100)/$D$64</f>
        <v>0</v>
      </c>
      <c r="G14" s="60">
        <f>(D14*100)/$D$68</f>
        <v>0</v>
      </c>
      <c r="H14" s="101">
        <v>0</v>
      </c>
      <c r="I14" s="135">
        <v>0</v>
      </c>
      <c r="J14" s="78">
        <v>0</v>
      </c>
      <c r="K14" s="60">
        <v>0</v>
      </c>
      <c r="L14" s="5"/>
    </row>
    <row r="15" spans="1:12" ht="12.75">
      <c r="A15" s="61" t="s">
        <v>9</v>
      </c>
      <c r="B15" s="122" t="s">
        <v>92</v>
      </c>
      <c r="C15" s="112">
        <v>0</v>
      </c>
      <c r="D15" s="84">
        <v>0</v>
      </c>
      <c r="E15" s="85">
        <v>0</v>
      </c>
      <c r="F15" s="71">
        <v>0</v>
      </c>
      <c r="G15" s="60">
        <v>0</v>
      </c>
      <c r="H15" s="101">
        <v>0</v>
      </c>
      <c r="I15" s="135">
        <v>0</v>
      </c>
      <c r="J15" s="78">
        <v>0</v>
      </c>
      <c r="K15" s="60">
        <v>0</v>
      </c>
      <c r="L15" s="5"/>
    </row>
    <row r="16" spans="1:12" ht="12.75">
      <c r="A16" s="62" t="s">
        <v>74</v>
      </c>
      <c r="B16" s="123"/>
      <c r="C16" s="113">
        <v>0</v>
      </c>
      <c r="D16" s="86">
        <v>0</v>
      </c>
      <c r="E16" s="87">
        <v>0</v>
      </c>
      <c r="F16" s="71">
        <f>(B16*100)/$D$64</f>
        <v>0</v>
      </c>
      <c r="G16" s="108">
        <f>(D16*100)/$D$68</f>
        <v>0</v>
      </c>
      <c r="H16" s="101">
        <v>0</v>
      </c>
      <c r="I16" s="135">
        <v>0</v>
      </c>
      <c r="J16" s="78">
        <v>0</v>
      </c>
      <c r="K16" s="60">
        <v>0</v>
      </c>
      <c r="L16" s="5"/>
    </row>
    <row r="17" spans="1:12" ht="12.75">
      <c r="A17" s="62" t="s">
        <v>75</v>
      </c>
      <c r="B17" s="123"/>
      <c r="C17" s="113">
        <v>0</v>
      </c>
      <c r="D17" s="86">
        <v>0</v>
      </c>
      <c r="E17" s="87">
        <v>0</v>
      </c>
      <c r="F17" s="71">
        <f>(B17*100)/$D$64</f>
        <v>0</v>
      </c>
      <c r="G17" s="108">
        <f>(D17*100)/$D$68</f>
        <v>0</v>
      </c>
      <c r="H17" s="101">
        <v>0</v>
      </c>
      <c r="I17" s="135">
        <v>0</v>
      </c>
      <c r="J17" s="78">
        <v>0</v>
      </c>
      <c r="K17" s="60">
        <v>0</v>
      </c>
      <c r="L17" s="5"/>
    </row>
    <row r="18" spans="1:12" ht="12.75">
      <c r="A18" s="58"/>
      <c r="B18" s="121" t="s">
        <v>33</v>
      </c>
      <c r="C18" s="114">
        <f aca="true" t="shared" si="0" ref="C18:J18">SUM(C11:C17)</f>
        <v>45</v>
      </c>
      <c r="D18" s="88">
        <f t="shared" si="0"/>
        <v>49133336</v>
      </c>
      <c r="E18" s="89">
        <f>SUM(E11:E17)</f>
        <v>48442196</v>
      </c>
      <c r="F18" s="72">
        <f t="shared" si="0"/>
        <v>30.722239501570414</v>
      </c>
      <c r="G18" s="66">
        <f t="shared" si="0"/>
        <v>30.722239501570414</v>
      </c>
      <c r="H18" s="102">
        <f>SUM(H11:H17)</f>
        <v>8775000</v>
      </c>
      <c r="I18" s="211">
        <f>SUM(I11:I17)</f>
        <v>10100000</v>
      </c>
      <c r="J18" s="132">
        <f t="shared" si="0"/>
        <v>18875000</v>
      </c>
      <c r="K18" s="63">
        <f>J18/D18*100</f>
        <v>38.41587308462018</v>
      </c>
      <c r="L18" s="5"/>
    </row>
    <row r="19" spans="1:12" ht="12.75">
      <c r="A19" s="58"/>
      <c r="B19" s="122"/>
      <c r="C19" s="112"/>
      <c r="D19" s="84"/>
      <c r="E19" s="85"/>
      <c r="F19" s="71"/>
      <c r="G19" s="60"/>
      <c r="H19" s="71"/>
      <c r="I19" s="59"/>
      <c r="J19" s="131"/>
      <c r="K19" s="60"/>
      <c r="L19" s="5"/>
    </row>
    <row r="20" spans="1:12" ht="12.75">
      <c r="A20" s="58">
        <v>2</v>
      </c>
      <c r="B20" s="121" t="s">
        <v>10</v>
      </c>
      <c r="C20" s="112"/>
      <c r="D20" s="84"/>
      <c r="E20" s="85"/>
      <c r="F20" s="71"/>
      <c r="G20" s="60"/>
      <c r="H20" s="71"/>
      <c r="I20" s="59"/>
      <c r="J20" s="131"/>
      <c r="K20" s="60"/>
      <c r="L20" s="5"/>
    </row>
    <row r="21" spans="1:12" ht="40.5" customHeight="1">
      <c r="A21" s="61" t="s">
        <v>34</v>
      </c>
      <c r="B21" s="122" t="s">
        <v>88</v>
      </c>
      <c r="C21" s="115">
        <v>4</v>
      </c>
      <c r="D21" s="90">
        <v>3559996</v>
      </c>
      <c r="E21" s="91">
        <v>319996</v>
      </c>
      <c r="F21" s="73">
        <f>(D21*100)/159927586</f>
        <v>2.2260049620207485</v>
      </c>
      <c r="G21" s="64">
        <f>(D21*100)/$D$68</f>
        <v>2.2260049620207485</v>
      </c>
      <c r="H21" s="247">
        <v>0</v>
      </c>
      <c r="I21" s="248">
        <v>0</v>
      </c>
      <c r="J21" s="249">
        <v>0</v>
      </c>
      <c r="K21" s="64">
        <f>(H21*100)/$D21</f>
        <v>0</v>
      </c>
      <c r="L21" s="5"/>
    </row>
    <row r="22" spans="1:12" ht="12.75">
      <c r="A22" s="61" t="s">
        <v>35</v>
      </c>
      <c r="B22" s="122" t="s">
        <v>7</v>
      </c>
      <c r="C22" s="113">
        <v>1</v>
      </c>
      <c r="D22" s="86">
        <v>35520000</v>
      </c>
      <c r="E22" s="86">
        <v>35520000</v>
      </c>
      <c r="F22" s="71">
        <f>(D22*100)/159927586</f>
        <v>22.210051991905885</v>
      </c>
      <c r="G22" s="60">
        <f>(D22*100)/159927586</f>
        <v>22.210051991905885</v>
      </c>
      <c r="H22" s="101">
        <v>0</v>
      </c>
      <c r="I22" s="135">
        <v>0</v>
      </c>
      <c r="J22" s="78">
        <v>0</v>
      </c>
      <c r="K22" s="60">
        <v>0</v>
      </c>
      <c r="L22" s="5"/>
    </row>
    <row r="23" spans="1:12" ht="12.75">
      <c r="A23" s="61" t="s">
        <v>36</v>
      </c>
      <c r="B23" s="122" t="s">
        <v>11</v>
      </c>
      <c r="C23" s="113">
        <v>0</v>
      </c>
      <c r="D23" s="86">
        <v>0</v>
      </c>
      <c r="E23" s="87">
        <v>0</v>
      </c>
      <c r="F23" s="71">
        <f>(D23*100)/$D$64</f>
        <v>0</v>
      </c>
      <c r="G23" s="60">
        <f>(D23*100)/$D$68</f>
        <v>0</v>
      </c>
      <c r="H23" s="101">
        <v>0</v>
      </c>
      <c r="I23" s="135">
        <v>0</v>
      </c>
      <c r="J23" s="78">
        <v>0</v>
      </c>
      <c r="K23" s="60">
        <v>0</v>
      </c>
      <c r="L23" s="5"/>
    </row>
    <row r="24" spans="1:12" ht="12.75">
      <c r="A24" s="61" t="s">
        <v>37</v>
      </c>
      <c r="B24" s="122" t="s">
        <v>32</v>
      </c>
      <c r="C24" s="112">
        <v>0</v>
      </c>
      <c r="D24" s="84">
        <v>0</v>
      </c>
      <c r="E24" s="85">
        <v>0</v>
      </c>
      <c r="F24" s="71">
        <f>(D24*100)/$D$64</f>
        <v>0</v>
      </c>
      <c r="G24" s="60">
        <f>(D24*100)/$D$68</f>
        <v>0</v>
      </c>
      <c r="H24" s="101">
        <v>0</v>
      </c>
      <c r="I24" s="135">
        <v>0</v>
      </c>
      <c r="J24" s="78">
        <v>0</v>
      </c>
      <c r="K24" s="60">
        <v>0</v>
      </c>
      <c r="L24" s="5"/>
    </row>
    <row r="25" spans="1:12" ht="12.75">
      <c r="A25" s="62" t="s">
        <v>69</v>
      </c>
      <c r="B25" s="123"/>
      <c r="C25" s="113">
        <v>0</v>
      </c>
      <c r="D25" s="86">
        <v>0</v>
      </c>
      <c r="E25" s="87">
        <v>0</v>
      </c>
      <c r="F25" s="71">
        <f>(B25*100)/$D$64</f>
        <v>0</v>
      </c>
      <c r="G25" s="60">
        <f>(B25*100)/$D$68</f>
        <v>0</v>
      </c>
      <c r="H25" s="101">
        <v>0</v>
      </c>
      <c r="I25" s="135">
        <v>0</v>
      </c>
      <c r="J25" s="78">
        <v>0</v>
      </c>
      <c r="K25" s="60">
        <v>0</v>
      </c>
      <c r="L25" s="5"/>
    </row>
    <row r="26" spans="1:12" ht="12.75">
      <c r="A26" s="62" t="s">
        <v>70</v>
      </c>
      <c r="B26" s="123"/>
      <c r="C26" s="113">
        <v>0</v>
      </c>
      <c r="D26" s="86">
        <v>0</v>
      </c>
      <c r="E26" s="87">
        <v>0</v>
      </c>
      <c r="F26" s="71">
        <f>(B26*100)/$D$64</f>
        <v>0</v>
      </c>
      <c r="G26" s="60">
        <f>(B26*100)/$D$68</f>
        <v>0</v>
      </c>
      <c r="H26" s="101">
        <v>0</v>
      </c>
      <c r="I26" s="135">
        <v>0</v>
      </c>
      <c r="J26" s="78">
        <v>0</v>
      </c>
      <c r="K26" s="60">
        <v>0</v>
      </c>
      <c r="L26" s="5"/>
    </row>
    <row r="27" spans="1:12" ht="12.75">
      <c r="A27" s="62"/>
      <c r="B27" s="123"/>
      <c r="C27" s="113"/>
      <c r="D27" s="86"/>
      <c r="E27" s="87"/>
      <c r="F27" s="71"/>
      <c r="G27" s="60"/>
      <c r="H27" s="71"/>
      <c r="I27" s="59"/>
      <c r="J27" s="131"/>
      <c r="K27" s="60"/>
      <c r="L27" s="5"/>
    </row>
    <row r="28" spans="1:12" ht="17.25" customHeight="1">
      <c r="A28" s="50"/>
      <c r="B28" s="124"/>
      <c r="C28" s="111"/>
      <c r="D28" s="24"/>
      <c r="E28" s="83"/>
      <c r="F28" s="70"/>
      <c r="G28" s="25"/>
      <c r="H28" s="70"/>
      <c r="J28" s="130"/>
      <c r="K28" s="25"/>
      <c r="L28" s="5"/>
    </row>
    <row r="29" spans="1:12" ht="12.75">
      <c r="A29" s="49"/>
      <c r="B29" s="80" t="s">
        <v>38</v>
      </c>
      <c r="C29" s="116">
        <f aca="true" t="shared" si="1" ref="C29:K29">SUM(C21:C28)</f>
        <v>5</v>
      </c>
      <c r="D29" s="92">
        <f t="shared" si="1"/>
        <v>39079996</v>
      </c>
      <c r="E29" s="93">
        <f t="shared" si="1"/>
        <v>35839996</v>
      </c>
      <c r="F29" s="74">
        <f t="shared" si="1"/>
        <v>24.436056953926634</v>
      </c>
      <c r="G29" s="43">
        <f t="shared" si="1"/>
        <v>24.436056953926634</v>
      </c>
      <c r="H29" s="103">
        <f t="shared" si="1"/>
        <v>0</v>
      </c>
      <c r="I29" s="136">
        <f t="shared" si="1"/>
        <v>0</v>
      </c>
      <c r="J29" s="136">
        <f t="shared" si="1"/>
        <v>0</v>
      </c>
      <c r="K29" s="43">
        <f t="shared" si="1"/>
        <v>0</v>
      </c>
      <c r="L29" s="5"/>
    </row>
    <row r="30" spans="1:12" ht="12.75">
      <c r="A30" s="49"/>
      <c r="B30" s="80"/>
      <c r="C30" s="111"/>
      <c r="D30" s="24"/>
      <c r="E30" s="83"/>
      <c r="F30" s="70"/>
      <c r="G30" s="25"/>
      <c r="H30" s="70"/>
      <c r="J30" s="130"/>
      <c r="K30" s="25"/>
      <c r="L30" s="5"/>
    </row>
    <row r="31" spans="1:12" ht="25.5">
      <c r="A31" s="52"/>
      <c r="B31" s="80" t="s">
        <v>12</v>
      </c>
      <c r="C31" s="116">
        <f>C18+C29</f>
        <v>50</v>
      </c>
      <c r="D31" s="92">
        <f>(D18+D29)</f>
        <v>88213332</v>
      </c>
      <c r="E31" s="93">
        <f aca="true" t="shared" si="2" ref="E31:J31">E18+E29</f>
        <v>84282192</v>
      </c>
      <c r="F31" s="74">
        <f t="shared" si="2"/>
        <v>55.15829645549705</v>
      </c>
      <c r="G31" s="43">
        <f t="shared" si="2"/>
        <v>55.15829645549705</v>
      </c>
      <c r="H31" s="102">
        <f t="shared" si="2"/>
        <v>8775000</v>
      </c>
      <c r="I31" s="211">
        <f t="shared" si="2"/>
        <v>10100000</v>
      </c>
      <c r="J31" s="79">
        <f t="shared" si="2"/>
        <v>18875000</v>
      </c>
      <c r="K31" s="63">
        <f>J31/D31*100</f>
        <v>21.396992463678846</v>
      </c>
      <c r="L31" s="5"/>
    </row>
    <row r="32" spans="1:12" ht="12.75">
      <c r="A32" s="52"/>
      <c r="B32" s="80"/>
      <c r="C32" s="111"/>
      <c r="D32" s="24"/>
      <c r="E32" s="83"/>
      <c r="F32" s="70"/>
      <c r="G32" s="25"/>
      <c r="H32" s="70"/>
      <c r="J32" s="130"/>
      <c r="K32" s="25"/>
      <c r="L32" s="5"/>
    </row>
    <row r="33" spans="1:12" ht="12.75">
      <c r="A33" s="49" t="s">
        <v>13</v>
      </c>
      <c r="B33" s="80" t="s">
        <v>24</v>
      </c>
      <c r="C33" s="111"/>
      <c r="D33" s="24"/>
      <c r="E33" s="83"/>
      <c r="F33" s="70"/>
      <c r="G33" s="25"/>
      <c r="H33" s="70"/>
      <c r="J33" s="130"/>
      <c r="K33" s="25"/>
      <c r="L33" s="5"/>
    </row>
    <row r="34" spans="1:12" ht="12.75">
      <c r="A34" s="49">
        <v>1</v>
      </c>
      <c r="B34" s="80" t="s">
        <v>11</v>
      </c>
      <c r="C34" s="111"/>
      <c r="D34" s="24"/>
      <c r="E34" s="83"/>
      <c r="F34" s="70"/>
      <c r="G34" s="25"/>
      <c r="H34" s="70" t="s">
        <v>98</v>
      </c>
      <c r="I34" s="4" t="s">
        <v>98</v>
      </c>
      <c r="J34" s="65" t="s">
        <v>98</v>
      </c>
      <c r="K34" s="25" t="s">
        <v>98</v>
      </c>
      <c r="L34" s="5"/>
    </row>
    <row r="35" spans="1:12" ht="12.75">
      <c r="A35" s="50" t="s">
        <v>3</v>
      </c>
      <c r="B35" s="124" t="s">
        <v>39</v>
      </c>
      <c r="C35" s="117">
        <v>24</v>
      </c>
      <c r="D35" s="23">
        <v>73448</v>
      </c>
      <c r="E35" s="94">
        <v>62150</v>
      </c>
      <c r="F35" s="70">
        <f>(D35*100)/$D$64</f>
        <v>0.045925785436416205</v>
      </c>
      <c r="G35" s="25">
        <f aca="true" t="shared" si="3" ref="G35:G44">(D35*100)/$D$68</f>
        <v>0.045925785436416205</v>
      </c>
      <c r="H35" s="70"/>
      <c r="J35" s="130"/>
      <c r="K35" s="25"/>
      <c r="L35" s="5"/>
    </row>
    <row r="36" spans="1:12" ht="15.75">
      <c r="A36" s="50" t="s">
        <v>4</v>
      </c>
      <c r="B36" s="124" t="s">
        <v>80</v>
      </c>
      <c r="C36" s="117">
        <v>15</v>
      </c>
      <c r="D36" s="23">
        <v>6968</v>
      </c>
      <c r="E36" s="94">
        <v>674</v>
      </c>
      <c r="F36" s="70">
        <f aca="true" t="shared" si="4" ref="F36:F43">(D36*100)/$D$64</f>
        <v>0.004356971911024781</v>
      </c>
      <c r="G36" s="25">
        <f t="shared" si="3"/>
        <v>0.004356971911024781</v>
      </c>
      <c r="H36" s="70"/>
      <c r="J36" s="130"/>
      <c r="K36" s="25"/>
      <c r="L36" s="5"/>
    </row>
    <row r="37" spans="1:12" ht="12.75">
      <c r="A37" s="50" t="s">
        <v>6</v>
      </c>
      <c r="B37" s="124" t="s">
        <v>5</v>
      </c>
      <c r="C37" s="117">
        <v>0</v>
      </c>
      <c r="D37" s="23">
        <v>0</v>
      </c>
      <c r="E37" s="94">
        <v>0</v>
      </c>
      <c r="F37" s="70">
        <f t="shared" si="4"/>
        <v>0</v>
      </c>
      <c r="G37" s="25">
        <f t="shared" si="3"/>
        <v>0</v>
      </c>
      <c r="H37" s="70"/>
      <c r="J37" s="130"/>
      <c r="K37" s="25"/>
      <c r="L37" s="5"/>
    </row>
    <row r="38" spans="1:12" ht="12.75">
      <c r="A38" s="50" t="s">
        <v>25</v>
      </c>
      <c r="B38" s="124" t="s">
        <v>40</v>
      </c>
      <c r="C38" s="117">
        <v>0</v>
      </c>
      <c r="D38" s="23">
        <v>0</v>
      </c>
      <c r="E38" s="94">
        <v>0</v>
      </c>
      <c r="F38" s="70">
        <f t="shared" si="4"/>
        <v>0</v>
      </c>
      <c r="G38" s="25">
        <f t="shared" si="3"/>
        <v>0</v>
      </c>
      <c r="H38" s="70"/>
      <c r="J38" s="130"/>
      <c r="K38" s="25"/>
      <c r="L38" s="5"/>
    </row>
    <row r="39" spans="1:12" ht="12.75">
      <c r="A39" s="50" t="s">
        <v>9</v>
      </c>
      <c r="B39" s="124" t="s">
        <v>26</v>
      </c>
      <c r="C39" s="117">
        <v>0</v>
      </c>
      <c r="D39" s="23">
        <v>0</v>
      </c>
      <c r="E39" s="94">
        <v>0</v>
      </c>
      <c r="F39" s="70">
        <f t="shared" si="4"/>
        <v>0</v>
      </c>
      <c r="G39" s="25">
        <f t="shared" si="3"/>
        <v>0</v>
      </c>
      <c r="H39" s="70"/>
      <c r="J39" s="130"/>
      <c r="K39" s="25"/>
      <c r="L39" s="5"/>
    </row>
    <row r="40" spans="1:12" ht="12.75">
      <c r="A40" s="50" t="s">
        <v>14</v>
      </c>
      <c r="B40" s="124" t="s">
        <v>15</v>
      </c>
      <c r="C40" s="117">
        <v>14</v>
      </c>
      <c r="D40" s="23">
        <v>680032</v>
      </c>
      <c r="E40" s="94">
        <v>679882</v>
      </c>
      <c r="F40" s="70">
        <f t="shared" si="4"/>
        <v>0.42521244583783063</v>
      </c>
      <c r="G40" s="25">
        <f t="shared" si="3"/>
        <v>0.42521244583783063</v>
      </c>
      <c r="H40" s="70"/>
      <c r="J40" s="130"/>
      <c r="K40" s="25"/>
      <c r="L40" s="5"/>
    </row>
    <row r="41" spans="1:12" ht="12.75">
      <c r="A41" s="50" t="s">
        <v>16</v>
      </c>
      <c r="B41" s="124" t="s">
        <v>41</v>
      </c>
      <c r="C41" s="117">
        <v>0</v>
      </c>
      <c r="D41" s="23">
        <v>0</v>
      </c>
      <c r="E41" s="94">
        <v>0</v>
      </c>
      <c r="F41" s="70">
        <f t="shared" si="4"/>
        <v>0</v>
      </c>
      <c r="G41" s="25">
        <f t="shared" si="3"/>
        <v>0</v>
      </c>
      <c r="H41" s="70"/>
      <c r="J41" s="130"/>
      <c r="K41" s="25"/>
      <c r="L41" s="5"/>
    </row>
    <row r="42" spans="1:12" ht="12.75">
      <c r="A42" s="50" t="s">
        <v>17</v>
      </c>
      <c r="B42" s="123" t="s">
        <v>91</v>
      </c>
      <c r="C42" s="112">
        <v>1</v>
      </c>
      <c r="D42" s="24">
        <v>2024</v>
      </c>
      <c r="E42" s="83">
        <v>2024</v>
      </c>
      <c r="F42" s="70">
        <f t="shared" si="4"/>
        <v>0.0012655727824216643</v>
      </c>
      <c r="G42" s="25">
        <f t="shared" si="3"/>
        <v>0.0012655727824216643</v>
      </c>
      <c r="H42" s="70"/>
      <c r="J42" s="130"/>
      <c r="K42" s="25"/>
      <c r="L42" s="5"/>
    </row>
    <row r="43" spans="1:12" ht="12.75">
      <c r="A43" s="51" t="s">
        <v>71</v>
      </c>
      <c r="B43" s="123" t="s">
        <v>95</v>
      </c>
      <c r="C43" s="113">
        <v>0</v>
      </c>
      <c r="D43" s="86">
        <v>0</v>
      </c>
      <c r="E43" s="87">
        <v>0</v>
      </c>
      <c r="F43" s="70">
        <f t="shared" si="4"/>
        <v>0</v>
      </c>
      <c r="G43" s="25">
        <f t="shared" si="3"/>
        <v>0</v>
      </c>
      <c r="H43" s="70"/>
      <c r="J43" s="130"/>
      <c r="K43" s="25"/>
      <c r="L43" s="5"/>
    </row>
    <row r="44" spans="1:12" ht="12.75">
      <c r="A44" s="51" t="s">
        <v>72</v>
      </c>
      <c r="B44" s="125"/>
      <c r="C44" s="117">
        <v>0</v>
      </c>
      <c r="D44" s="23">
        <v>0</v>
      </c>
      <c r="E44" s="94">
        <v>0</v>
      </c>
      <c r="F44" s="70">
        <f>(B44*100)/$D$64</f>
        <v>0</v>
      </c>
      <c r="G44" s="25">
        <f t="shared" si="3"/>
        <v>0</v>
      </c>
      <c r="H44" s="70"/>
      <c r="J44" s="130"/>
      <c r="K44" s="25"/>
      <c r="L44" s="5"/>
    </row>
    <row r="45" spans="1:12" ht="12.75">
      <c r="A45" s="51"/>
      <c r="B45" s="125"/>
      <c r="C45" s="117"/>
      <c r="D45" s="23"/>
      <c r="E45" s="94"/>
      <c r="F45" s="70"/>
      <c r="G45" s="25"/>
      <c r="H45" s="70"/>
      <c r="J45" s="130"/>
      <c r="K45" s="25"/>
      <c r="L45" s="5"/>
    </row>
    <row r="46" spans="1:12" ht="12.75">
      <c r="A46" s="50"/>
      <c r="B46" s="124"/>
      <c r="C46" s="111"/>
      <c r="D46" s="24"/>
      <c r="E46" s="83"/>
      <c r="F46" s="70"/>
      <c r="G46" s="25"/>
      <c r="H46" s="70"/>
      <c r="J46" s="130"/>
      <c r="K46" s="25"/>
      <c r="L46" s="5"/>
    </row>
    <row r="47" spans="1:12" ht="12.75">
      <c r="A47" s="52"/>
      <c r="B47" s="80" t="s">
        <v>18</v>
      </c>
      <c r="C47" s="116">
        <f>SUM(C35:C46)</f>
        <v>54</v>
      </c>
      <c r="D47" s="92">
        <f>SUM(D35:D46)</f>
        <v>762472</v>
      </c>
      <c r="E47" s="93">
        <f>SUM(E35:E46)</f>
        <v>744730</v>
      </c>
      <c r="F47" s="74">
        <f>SUM(F35:F46)</f>
        <v>0.4767607759676933</v>
      </c>
      <c r="G47" s="43">
        <f>SUM(G35:G46)</f>
        <v>0.4767607759676933</v>
      </c>
      <c r="H47" s="74"/>
      <c r="I47" s="15"/>
      <c r="J47" s="133"/>
      <c r="K47" s="43"/>
      <c r="L47" s="5"/>
    </row>
    <row r="48" spans="1:12" ht="12.75">
      <c r="A48" s="52"/>
      <c r="B48" s="80"/>
      <c r="C48" s="111"/>
      <c r="D48" s="24"/>
      <c r="E48" s="83"/>
      <c r="F48" s="70"/>
      <c r="G48" s="25"/>
      <c r="H48" s="70"/>
      <c r="J48" s="130"/>
      <c r="K48" s="25"/>
      <c r="L48" s="5"/>
    </row>
    <row r="49" spans="1:12" ht="12.75">
      <c r="A49" s="49" t="s">
        <v>29</v>
      </c>
      <c r="B49" s="80" t="s">
        <v>19</v>
      </c>
      <c r="C49" s="111"/>
      <c r="D49" s="24"/>
      <c r="E49" s="83"/>
      <c r="F49" s="70"/>
      <c r="G49" s="25"/>
      <c r="H49" s="70" t="s">
        <v>98</v>
      </c>
      <c r="I49" s="65" t="s">
        <v>98</v>
      </c>
      <c r="J49" s="65" t="s">
        <v>98</v>
      </c>
      <c r="K49" s="25" t="s">
        <v>98</v>
      </c>
      <c r="L49" s="5"/>
    </row>
    <row r="50" spans="1:12" ht="12.75">
      <c r="A50" s="50" t="s">
        <v>3</v>
      </c>
      <c r="B50" s="124" t="s">
        <v>7</v>
      </c>
      <c r="C50" s="117">
        <v>753</v>
      </c>
      <c r="D50" s="86">
        <v>27162602</v>
      </c>
      <c r="E50" s="87">
        <v>27043719</v>
      </c>
      <c r="F50" s="70">
        <f>(D50*100)/$D$64</f>
        <v>16.984313137822266</v>
      </c>
      <c r="G50" s="25">
        <f>(D50*100)/$D$68</f>
        <v>16.984313137822266</v>
      </c>
      <c r="H50" s="70"/>
      <c r="J50" s="130"/>
      <c r="K50" s="25"/>
      <c r="L50" s="5"/>
    </row>
    <row r="51" spans="1:12" ht="12.75">
      <c r="A51" s="50" t="s">
        <v>4</v>
      </c>
      <c r="B51" s="124" t="s">
        <v>63</v>
      </c>
      <c r="C51" s="111"/>
      <c r="D51" s="24"/>
      <c r="E51" s="83"/>
      <c r="F51" s="70"/>
      <c r="G51" s="25"/>
      <c r="H51" s="70"/>
      <c r="J51" s="130"/>
      <c r="K51" s="25"/>
      <c r="L51" s="5"/>
    </row>
    <row r="52" spans="1:12" ht="42" customHeight="1">
      <c r="A52" s="48" t="s">
        <v>62</v>
      </c>
      <c r="B52" s="124" t="s">
        <v>78</v>
      </c>
      <c r="C52" s="113">
        <v>53099</v>
      </c>
      <c r="D52" s="86">
        <v>19247705</v>
      </c>
      <c r="E52" s="87">
        <v>15161439</v>
      </c>
      <c r="F52" s="70">
        <f>(D52*100)/$D$64</f>
        <v>12.035262634427559</v>
      </c>
      <c r="G52" s="25">
        <f>(D52*100)/$D$64</f>
        <v>12.035262634427559</v>
      </c>
      <c r="H52" s="70"/>
      <c r="J52" s="130"/>
      <c r="K52" s="25"/>
      <c r="L52" s="5"/>
    </row>
    <row r="53" spans="1:12" ht="44.25" customHeight="1">
      <c r="A53" s="52" t="s">
        <v>68</v>
      </c>
      <c r="B53" s="124" t="s">
        <v>30</v>
      </c>
      <c r="C53" s="117">
        <v>41</v>
      </c>
      <c r="D53" s="23">
        <v>20987946</v>
      </c>
      <c r="E53" s="23">
        <v>20987946</v>
      </c>
      <c r="F53" s="70">
        <f>(D53*100)/$D$64</f>
        <v>13.123405739395078</v>
      </c>
      <c r="G53" s="25">
        <f>(D53*100)/$D$68</f>
        <v>13.123405739395078</v>
      </c>
      <c r="H53" s="70"/>
      <c r="J53" s="130"/>
      <c r="K53" s="25"/>
      <c r="L53" s="5"/>
    </row>
    <row r="54" spans="1:12" ht="15.75" customHeight="1">
      <c r="A54" s="50" t="s">
        <v>6</v>
      </c>
      <c r="B54" s="122" t="s">
        <v>94</v>
      </c>
      <c r="C54" s="112"/>
      <c r="D54" s="84"/>
      <c r="E54" s="85"/>
      <c r="F54" s="71"/>
      <c r="G54" s="60"/>
      <c r="H54" s="71"/>
      <c r="I54" s="59"/>
      <c r="J54" s="131"/>
      <c r="K54" s="60"/>
      <c r="L54" s="5"/>
    </row>
    <row r="55" spans="1:12" ht="28.5" customHeight="1">
      <c r="A55" s="51" t="s">
        <v>76</v>
      </c>
      <c r="B55" s="125" t="s">
        <v>114</v>
      </c>
      <c r="C55" s="113">
        <v>6</v>
      </c>
      <c r="D55" s="86">
        <v>245655</v>
      </c>
      <c r="E55" s="94">
        <v>245655</v>
      </c>
      <c r="F55" s="70">
        <f>(D55*100)/$D$64</f>
        <v>0.15360389420246737</v>
      </c>
      <c r="G55" s="25">
        <f>(D55*100)/$D$68</f>
        <v>0.15360389420246737</v>
      </c>
      <c r="H55" s="70"/>
      <c r="J55" s="130"/>
      <c r="K55" s="25"/>
      <c r="L55" s="5"/>
    </row>
    <row r="56" spans="1:12" ht="18" customHeight="1">
      <c r="A56" s="51" t="s">
        <v>77</v>
      </c>
      <c r="B56" s="123" t="s">
        <v>95</v>
      </c>
      <c r="C56" s="113">
        <v>6</v>
      </c>
      <c r="D56" s="86">
        <v>1148</v>
      </c>
      <c r="E56" s="87">
        <v>1148</v>
      </c>
      <c r="F56" s="70">
        <f>(D56*100)/$D$64</f>
        <v>0.0007178248785672286</v>
      </c>
      <c r="G56" s="25">
        <f>(D56*100)/$D$68</f>
        <v>0.0007178248785672286</v>
      </c>
      <c r="H56" s="70"/>
      <c r="J56" s="130"/>
      <c r="K56" s="25"/>
      <c r="L56" s="5"/>
    </row>
    <row r="57" spans="1:12" ht="16.5" customHeight="1">
      <c r="A57" s="51" t="s">
        <v>96</v>
      </c>
      <c r="B57" s="125" t="s">
        <v>81</v>
      </c>
      <c r="C57" s="113">
        <v>235</v>
      </c>
      <c r="D57" s="86">
        <v>3306726</v>
      </c>
      <c r="E57" s="94">
        <v>2265377</v>
      </c>
      <c r="F57" s="70">
        <f>(D57*100)/$D$64</f>
        <v>2.067639537809318</v>
      </c>
      <c r="G57" s="25">
        <f>(D57*100)/$D$68</f>
        <v>2.067639537809318</v>
      </c>
      <c r="H57" s="70"/>
      <c r="J57" s="130"/>
      <c r="K57" s="25"/>
      <c r="L57" s="5"/>
    </row>
    <row r="58" spans="1:12" ht="12.75">
      <c r="A58" s="51"/>
      <c r="B58" s="126"/>
      <c r="C58" s="111"/>
      <c r="D58" s="24"/>
      <c r="E58" s="83"/>
      <c r="F58" s="70"/>
      <c r="G58" s="25"/>
      <c r="H58" s="70"/>
      <c r="J58" s="130"/>
      <c r="K58" s="25"/>
      <c r="L58" s="5"/>
    </row>
    <row r="59" spans="1:12" ht="12.75">
      <c r="A59" s="50"/>
      <c r="B59" s="124"/>
      <c r="C59" s="111"/>
      <c r="D59" s="24"/>
      <c r="E59" s="83"/>
      <c r="F59" s="70"/>
      <c r="G59" s="25"/>
      <c r="H59" s="70"/>
      <c r="J59" s="130"/>
      <c r="K59" s="25"/>
      <c r="L59" s="5"/>
    </row>
    <row r="60" spans="1:12" s="1" customFormat="1" ht="12.75">
      <c r="A60" s="53"/>
      <c r="B60" s="80" t="s">
        <v>20</v>
      </c>
      <c r="C60" s="116">
        <f>SUM(C50:C59)</f>
        <v>54140</v>
      </c>
      <c r="D60" s="92">
        <f>SUM(D50:D59)</f>
        <v>70951782</v>
      </c>
      <c r="E60" s="95">
        <f>SUM(E50:E59)</f>
        <v>65705284</v>
      </c>
      <c r="F60" s="75">
        <f>SUM(F50:F59)</f>
        <v>44.364942768535265</v>
      </c>
      <c r="G60" s="47">
        <f>SUM(G50:G59)</f>
        <v>44.364942768535265</v>
      </c>
      <c r="H60" s="75"/>
      <c r="I60" s="46"/>
      <c r="J60" s="134"/>
      <c r="K60" s="47"/>
      <c r="L60" s="39"/>
    </row>
    <row r="61" spans="1:12" s="1" customFormat="1" ht="12.75">
      <c r="A61" s="53"/>
      <c r="B61" s="80"/>
      <c r="C61" s="111"/>
      <c r="D61" s="48"/>
      <c r="E61" s="83"/>
      <c r="F61" s="70"/>
      <c r="G61" s="25"/>
      <c r="H61" s="70"/>
      <c r="I61" s="4"/>
      <c r="J61" s="130"/>
      <c r="K61" s="25"/>
      <c r="L61" s="39"/>
    </row>
    <row r="62" spans="1:12" s="1" customFormat="1" ht="25.5">
      <c r="A62" s="54" t="s">
        <v>13</v>
      </c>
      <c r="B62" s="80" t="s">
        <v>21</v>
      </c>
      <c r="C62" s="116">
        <f>C47+C60</f>
        <v>54194</v>
      </c>
      <c r="D62" s="96">
        <f>(D47+D60)</f>
        <v>71714254</v>
      </c>
      <c r="E62" s="93">
        <f>E47+E60</f>
        <v>66450014</v>
      </c>
      <c r="F62" s="74">
        <f>+F60+F47</f>
        <v>44.841703544502955</v>
      </c>
      <c r="G62" s="43">
        <f>+G60+G47</f>
        <v>44.841703544502955</v>
      </c>
      <c r="H62" s="74"/>
      <c r="I62" s="15"/>
      <c r="J62" s="133"/>
      <c r="K62" s="43"/>
      <c r="L62" s="39"/>
    </row>
    <row r="63" spans="1:12" s="1" customFormat="1" ht="12.75">
      <c r="A63" s="53"/>
      <c r="B63" s="80"/>
      <c r="C63" s="111"/>
      <c r="D63" s="48"/>
      <c r="E63" s="83"/>
      <c r="F63" s="70"/>
      <c r="G63" s="25"/>
      <c r="H63" s="70"/>
      <c r="I63" s="4"/>
      <c r="J63" s="130"/>
      <c r="K63" s="25"/>
      <c r="L63" s="39"/>
    </row>
    <row r="64" spans="1:12" s="1" customFormat="1" ht="12.75">
      <c r="A64" s="53"/>
      <c r="B64" s="80" t="s">
        <v>22</v>
      </c>
      <c r="C64" s="116">
        <f>C31+C62</f>
        <v>54244</v>
      </c>
      <c r="D64" s="92">
        <f>(D31+D62)</f>
        <v>159927586</v>
      </c>
      <c r="E64" s="97">
        <f>E31+E62</f>
        <v>150732206</v>
      </c>
      <c r="F64" s="76">
        <f>(F31+F62)</f>
        <v>100</v>
      </c>
      <c r="G64" s="57">
        <f>(G31+G62)</f>
        <v>100</v>
      </c>
      <c r="H64" s="103">
        <f>(H31+H62)</f>
        <v>8775000</v>
      </c>
      <c r="I64" s="79">
        <f>(I31+I62)</f>
        <v>10100000</v>
      </c>
      <c r="J64" s="67">
        <f>(J31+J62)</f>
        <v>18875000</v>
      </c>
      <c r="K64" s="63">
        <f>J64/D64*100</f>
        <v>11.80221653567634</v>
      </c>
      <c r="L64" s="39"/>
    </row>
    <row r="65" spans="1:12" s="1" customFormat="1" ht="12.75">
      <c r="A65" s="53"/>
      <c r="B65" s="80"/>
      <c r="C65" s="111"/>
      <c r="D65" s="24"/>
      <c r="E65" s="83"/>
      <c r="F65" s="70"/>
      <c r="G65" s="25"/>
      <c r="H65" s="70"/>
      <c r="I65" s="4"/>
      <c r="J65" s="130"/>
      <c r="K65" s="25"/>
      <c r="L65" s="39"/>
    </row>
    <row r="66" spans="1:12" ht="40.5" customHeight="1">
      <c r="A66" s="49" t="s">
        <v>23</v>
      </c>
      <c r="B66" s="124" t="s">
        <v>31</v>
      </c>
      <c r="C66" s="118">
        <v>0</v>
      </c>
      <c r="D66" s="98">
        <v>0</v>
      </c>
      <c r="E66" s="99">
        <v>0</v>
      </c>
      <c r="F66" s="74">
        <v>0</v>
      </c>
      <c r="G66" s="43">
        <f>(D66*100)/D68</f>
        <v>0</v>
      </c>
      <c r="H66" s="74" t="s">
        <v>98</v>
      </c>
      <c r="I66" s="74" t="s">
        <v>98</v>
      </c>
      <c r="J66" s="74" t="s">
        <v>98</v>
      </c>
      <c r="K66" s="43" t="s">
        <v>98</v>
      </c>
      <c r="L66" s="5"/>
    </row>
    <row r="67" spans="1:12" ht="12.75">
      <c r="A67" s="50"/>
      <c r="B67" s="124"/>
      <c r="C67" s="111"/>
      <c r="D67" s="24"/>
      <c r="E67" s="83"/>
      <c r="F67" s="70"/>
      <c r="G67" s="25"/>
      <c r="H67" s="70"/>
      <c r="J67" s="130"/>
      <c r="K67" s="25"/>
      <c r="L67" s="5"/>
    </row>
    <row r="68" spans="1:12" s="139" customFormat="1" ht="13.5" thickBot="1">
      <c r="A68" s="137"/>
      <c r="B68" s="127" t="s">
        <v>27</v>
      </c>
      <c r="C68" s="119">
        <f>C64+C66</f>
        <v>54244</v>
      </c>
      <c r="D68" s="33">
        <f>(D64+D66)</f>
        <v>159927586</v>
      </c>
      <c r="E68" s="100">
        <f>E64+E66</f>
        <v>150732206</v>
      </c>
      <c r="F68" s="77">
        <f>F64+F66</f>
        <v>100</v>
      </c>
      <c r="G68" s="56">
        <f>G64+G66</f>
        <v>100</v>
      </c>
      <c r="H68" s="77">
        <f>H64</f>
        <v>8775000</v>
      </c>
      <c r="I68" s="212">
        <f>I64</f>
        <v>10100000</v>
      </c>
      <c r="J68" s="77">
        <f>J64</f>
        <v>18875000</v>
      </c>
      <c r="K68" s="26">
        <f>K64</f>
        <v>11.80221653567634</v>
      </c>
      <c r="L68" s="138"/>
    </row>
    <row r="69" spans="1:12" s="107" customFormat="1" ht="20.25" customHeight="1" thickBot="1">
      <c r="A69" s="55"/>
      <c r="B69" s="284" t="s">
        <v>28</v>
      </c>
      <c r="C69" s="285"/>
      <c r="D69" s="285"/>
      <c r="E69" s="285"/>
      <c r="F69" s="285"/>
      <c r="G69" s="285"/>
      <c r="H69" s="285"/>
      <c r="I69" s="285"/>
      <c r="J69" s="285"/>
      <c r="K69" s="286"/>
      <c r="L69" s="106"/>
    </row>
    <row r="70" spans="1:11" s="40" customFormat="1" ht="12.75" hidden="1">
      <c r="A70" s="6"/>
      <c r="D70" s="6"/>
      <c r="E70" s="6"/>
      <c r="F70" s="6"/>
      <c r="G70" s="6"/>
      <c r="H70" s="7"/>
      <c r="I70" s="7"/>
      <c r="J70" s="7"/>
      <c r="K70" s="7"/>
    </row>
  </sheetData>
  <sheetProtection/>
  <mergeCells count="15">
    <mergeCell ref="E7:E8"/>
    <mergeCell ref="H7:K7"/>
    <mergeCell ref="D5:E5"/>
    <mergeCell ref="H5:K5"/>
    <mergeCell ref="C3:K4"/>
    <mergeCell ref="B69:K69"/>
    <mergeCell ref="F5:G5"/>
    <mergeCell ref="F7:G7"/>
    <mergeCell ref="B3:B4"/>
    <mergeCell ref="D7:D8"/>
    <mergeCell ref="A2:A6"/>
    <mergeCell ref="A7:A8"/>
    <mergeCell ref="B7:B8"/>
    <mergeCell ref="C7:C8"/>
    <mergeCell ref="B1:K2"/>
  </mergeCells>
  <printOptions/>
  <pageMargins left="0.48" right="0.25" top="0.55" bottom="0.53" header="0.5" footer="0.5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zoomScale="60" zoomScalePageLayoutView="0" workbookViewId="0" topLeftCell="A1">
      <pane ySplit="1" topLeftCell="A29" activePane="bottomLeft" state="frozen"/>
      <selection pane="topLeft" activeCell="A1" sqref="A1"/>
      <selection pane="bottomLeft" activeCell="A17" sqref="A17"/>
    </sheetView>
  </sheetViews>
  <sheetFormatPr defaultColWidth="9.00390625" defaultRowHeight="12.75" zeroHeight="1"/>
  <cols>
    <col min="1" max="1" width="8.8515625" style="216" customWidth="1"/>
    <col min="2" max="2" width="49.7109375" style="216" customWidth="1"/>
    <col min="3" max="3" width="19.00390625" style="218" customWidth="1"/>
    <col min="4" max="4" width="20.7109375" style="218" customWidth="1"/>
    <col min="5" max="5" width="17.8515625" style="218" customWidth="1"/>
    <col min="6" max="6" width="19.57421875" style="219" customWidth="1"/>
    <col min="7" max="7" width="16.00390625" style="219" customWidth="1"/>
    <col min="8" max="8" width="14.28125" style="219" customWidth="1"/>
    <col min="9" max="9" width="23.00390625" style="216" customWidth="1"/>
    <col min="10" max="10" width="15.140625" style="216" customWidth="1"/>
    <col min="11" max="11" width="13.57421875" style="216" customWidth="1"/>
    <col min="12" max="12" width="16.7109375" style="216" customWidth="1"/>
    <col min="13" max="16384" width="9.00390625" style="216" customWidth="1"/>
  </cols>
  <sheetData>
    <row r="1" spans="1:8" ht="18">
      <c r="A1" s="213"/>
      <c r="B1" s="213"/>
      <c r="C1" s="214"/>
      <c r="D1" s="214"/>
      <c r="E1" s="214"/>
      <c r="F1" s="215"/>
      <c r="G1" s="215"/>
      <c r="H1" s="215"/>
    </row>
    <row r="2" ht="18">
      <c r="B2" s="217"/>
    </row>
    <row r="3" spans="1:12" ht="140.25" customHeight="1" thickBot="1">
      <c r="A3" s="220" t="s">
        <v>46</v>
      </c>
      <c r="B3" s="315" t="s">
        <v>135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ht="39" customHeight="1" thickBot="1">
      <c r="A4" s="316" t="s">
        <v>42</v>
      </c>
      <c r="B4" s="316" t="s">
        <v>43</v>
      </c>
      <c r="C4" s="319" t="s">
        <v>136</v>
      </c>
      <c r="D4" s="320"/>
      <c r="E4" s="321" t="s">
        <v>137</v>
      </c>
      <c r="F4" s="322"/>
      <c r="G4" s="323"/>
      <c r="H4" s="321" t="s">
        <v>138</v>
      </c>
      <c r="I4" s="323"/>
      <c r="J4" s="321" t="s">
        <v>139</v>
      </c>
      <c r="K4" s="323"/>
      <c r="L4" s="324" t="s">
        <v>140</v>
      </c>
    </row>
    <row r="5" spans="1:12" ht="184.5" customHeight="1" thickBot="1">
      <c r="A5" s="317"/>
      <c r="B5" s="318"/>
      <c r="C5" s="221" t="s">
        <v>141</v>
      </c>
      <c r="D5" s="222" t="s">
        <v>142</v>
      </c>
      <c r="E5" s="223" t="s">
        <v>143</v>
      </c>
      <c r="F5" s="224" t="s">
        <v>144</v>
      </c>
      <c r="G5" s="224" t="s">
        <v>145</v>
      </c>
      <c r="H5" s="225" t="s">
        <v>146</v>
      </c>
      <c r="I5" s="226" t="s">
        <v>147</v>
      </c>
      <c r="J5" s="225" t="s">
        <v>148</v>
      </c>
      <c r="K5" s="226" t="s">
        <v>149</v>
      </c>
      <c r="L5" s="325"/>
    </row>
    <row r="6" spans="1:12" ht="39" customHeight="1" thickBot="1">
      <c r="A6" s="227" t="s">
        <v>150</v>
      </c>
      <c r="B6" s="228" t="s">
        <v>111</v>
      </c>
      <c r="C6" s="228" t="s">
        <v>112</v>
      </c>
      <c r="D6" s="228" t="s">
        <v>113</v>
      </c>
      <c r="E6" s="229" t="s">
        <v>151</v>
      </c>
      <c r="F6" s="224" t="s">
        <v>152</v>
      </c>
      <c r="G6" s="224" t="s">
        <v>153</v>
      </c>
      <c r="H6" s="230" t="s">
        <v>154</v>
      </c>
      <c r="I6" s="226" t="s">
        <v>155</v>
      </c>
      <c r="J6" s="226" t="s">
        <v>156</v>
      </c>
      <c r="K6" s="230" t="s">
        <v>157</v>
      </c>
      <c r="L6" s="231" t="s">
        <v>158</v>
      </c>
    </row>
    <row r="7" spans="1:12" ht="20.25" customHeight="1">
      <c r="A7" s="232"/>
      <c r="B7" s="232"/>
      <c r="C7" s="232"/>
      <c r="D7" s="232"/>
      <c r="E7" s="232"/>
      <c r="F7" s="232"/>
      <c r="G7" s="232"/>
      <c r="H7" s="233"/>
      <c r="I7" s="233"/>
      <c r="J7" s="233"/>
      <c r="K7" s="233"/>
      <c r="L7" s="234"/>
    </row>
    <row r="8" spans="1:12" ht="18.75">
      <c r="A8" s="238">
        <v>1</v>
      </c>
      <c r="B8" s="236" t="s">
        <v>83</v>
      </c>
      <c r="C8" s="239">
        <v>13783920</v>
      </c>
      <c r="D8" s="240">
        <f>+C8*100/159927586</f>
        <v>8.618850784129263</v>
      </c>
      <c r="E8" s="238">
        <v>10000000</v>
      </c>
      <c r="F8" s="239">
        <f aca="true" t="shared" si="0" ref="F8:F13">E8/C8*100</f>
        <v>72.54830265991097</v>
      </c>
      <c r="G8" s="240">
        <f>E8/159927586*100</f>
        <v>6.2528299526762074</v>
      </c>
      <c r="H8" s="250">
        <v>0</v>
      </c>
      <c r="I8" s="250">
        <v>0</v>
      </c>
      <c r="J8" s="250">
        <v>0</v>
      </c>
      <c r="K8" s="250">
        <v>0</v>
      </c>
      <c r="L8" s="251">
        <v>0</v>
      </c>
    </row>
    <row r="9" spans="1:12" ht="18.75">
      <c r="A9" s="238">
        <f>+A8+1</f>
        <v>2</v>
      </c>
      <c r="B9" s="236" t="s">
        <v>84</v>
      </c>
      <c r="C9" s="239">
        <v>10456237</v>
      </c>
      <c r="D9" s="240">
        <f>+C9*100/159927586</f>
        <v>6.5381071905881205</v>
      </c>
      <c r="E9" s="238">
        <v>8875000</v>
      </c>
      <c r="F9" s="239">
        <f t="shared" si="0"/>
        <v>84.87757115681292</v>
      </c>
      <c r="G9" s="240">
        <f>E9/159927586*100</f>
        <v>5.549386583000134</v>
      </c>
      <c r="H9" s="250">
        <v>0</v>
      </c>
      <c r="I9" s="250">
        <v>0</v>
      </c>
      <c r="J9" s="250">
        <v>0</v>
      </c>
      <c r="K9" s="250">
        <v>0</v>
      </c>
      <c r="L9" s="251">
        <v>0</v>
      </c>
    </row>
    <row r="10" spans="1:12" ht="56.25">
      <c r="A10" s="238">
        <f>+A9+1</f>
        <v>3</v>
      </c>
      <c r="B10" s="263" t="s">
        <v>223</v>
      </c>
      <c r="C10" s="252">
        <v>10693175</v>
      </c>
      <c r="D10" s="240">
        <f>+C10*100/159927586</f>
        <v>6.68626049292084</v>
      </c>
      <c r="E10" s="238">
        <v>0</v>
      </c>
      <c r="F10" s="239">
        <f t="shared" si="0"/>
        <v>0</v>
      </c>
      <c r="G10" s="240">
        <f>E10/159927586*100</f>
        <v>0</v>
      </c>
      <c r="H10" s="250">
        <v>0</v>
      </c>
      <c r="I10" s="250">
        <v>0</v>
      </c>
      <c r="J10" s="250">
        <v>0</v>
      </c>
      <c r="K10" s="250">
        <v>0</v>
      </c>
      <c r="L10" s="251">
        <v>0</v>
      </c>
    </row>
    <row r="11" spans="1:12" ht="18.75">
      <c r="A11" s="238">
        <f>+A10+1</f>
        <v>4</v>
      </c>
      <c r="B11" s="236" t="s">
        <v>93</v>
      </c>
      <c r="C11" s="252">
        <v>17760000</v>
      </c>
      <c r="D11" s="240">
        <f>+C11*100/159927586</f>
        <v>11.105025995952943</v>
      </c>
      <c r="E11" s="238">
        <v>0</v>
      </c>
      <c r="F11" s="239">
        <f t="shared" si="0"/>
        <v>0</v>
      </c>
      <c r="G11" s="240">
        <f>E11/159927586*100</f>
        <v>0</v>
      </c>
      <c r="H11" s="250">
        <v>0</v>
      </c>
      <c r="I11" s="250">
        <v>0</v>
      </c>
      <c r="J11" s="250">
        <v>0</v>
      </c>
      <c r="K11" s="250">
        <v>0</v>
      </c>
      <c r="L11" s="251">
        <v>0</v>
      </c>
    </row>
    <row r="12" spans="1:12" ht="21" customHeight="1">
      <c r="A12" s="238">
        <f>+A11+1</f>
        <v>5</v>
      </c>
      <c r="B12" s="236" t="s">
        <v>89</v>
      </c>
      <c r="C12" s="252">
        <v>35520000</v>
      </c>
      <c r="D12" s="240">
        <f>+C12*100/159927586</f>
        <v>22.210051991905885</v>
      </c>
      <c r="E12" s="238">
        <v>0</v>
      </c>
      <c r="F12" s="239">
        <f t="shared" si="0"/>
        <v>0</v>
      </c>
      <c r="G12" s="240">
        <f>E12/159927586*100</f>
        <v>0</v>
      </c>
      <c r="H12" s="250">
        <v>0</v>
      </c>
      <c r="I12" s="250">
        <v>0</v>
      </c>
      <c r="J12" s="250">
        <v>0</v>
      </c>
      <c r="K12" s="250">
        <v>0</v>
      </c>
      <c r="L12" s="251">
        <v>0</v>
      </c>
    </row>
    <row r="13" spans="1:12" ht="21.75" customHeight="1">
      <c r="A13" s="253"/>
      <c r="B13" s="254" t="s">
        <v>45</v>
      </c>
      <c r="C13" s="255">
        <f>SUM(C8:C12)</f>
        <v>88213332</v>
      </c>
      <c r="D13" s="256">
        <f>SUM(D8:D12)</f>
        <v>55.15829645549705</v>
      </c>
      <c r="E13" s="255">
        <f>SUM(E8:E12)</f>
        <v>18875000</v>
      </c>
      <c r="F13" s="257">
        <f t="shared" si="0"/>
        <v>21.396992463678846</v>
      </c>
      <c r="G13" s="256">
        <f>SUM(G8:G12)</f>
        <v>11.80221653567634</v>
      </c>
      <c r="H13" s="255">
        <f>SUM(H8:H12)</f>
        <v>0</v>
      </c>
      <c r="I13" s="255">
        <f>SUM(I8:I12)</f>
        <v>0</v>
      </c>
      <c r="J13" s="255">
        <f>SUM(J8:J12)</f>
        <v>0</v>
      </c>
      <c r="K13" s="255">
        <f>SUM(K8:K12)</f>
        <v>0</v>
      </c>
      <c r="L13" s="251">
        <v>0</v>
      </c>
    </row>
    <row r="14" spans="1:12" ht="18.75">
      <c r="A14" s="258"/>
      <c r="B14" s="258"/>
      <c r="C14" s="258"/>
      <c r="D14" s="258"/>
      <c r="E14" s="258"/>
      <c r="F14" s="258"/>
      <c r="G14" s="258"/>
      <c r="H14" s="250"/>
      <c r="I14" s="250"/>
      <c r="J14" s="250"/>
      <c r="K14" s="250"/>
      <c r="L14" s="259"/>
    </row>
    <row r="15" spans="1:12" ht="18.75">
      <c r="A15" s="258"/>
      <c r="B15" s="258"/>
      <c r="C15" s="258"/>
      <c r="D15" s="258"/>
      <c r="E15" s="258"/>
      <c r="F15" s="258"/>
      <c r="G15" s="258"/>
      <c r="H15" s="250"/>
      <c r="I15" s="250"/>
      <c r="J15" s="250"/>
      <c r="K15" s="250"/>
      <c r="L15" s="259"/>
    </row>
    <row r="16" spans="1:12" ht="20.25" customHeight="1">
      <c r="A16" s="314" t="s">
        <v>224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</row>
    <row r="17" spans="1:12" ht="19.5" customHeight="1">
      <c r="A17" s="238">
        <v>1</v>
      </c>
      <c r="B17" s="266" t="s">
        <v>171</v>
      </c>
      <c r="C17" s="238">
        <v>320674</v>
      </c>
      <c r="D17" s="240">
        <f aca="true" t="shared" si="1" ref="D17:D34">+C17*100/159927586</f>
        <v>0.20051199922444898</v>
      </c>
      <c r="E17" s="238">
        <v>0</v>
      </c>
      <c r="F17" s="239">
        <f aca="true" t="shared" si="2" ref="F17:F34">E17/C17*100</f>
        <v>0</v>
      </c>
      <c r="G17" s="240">
        <f aca="true" t="shared" si="3" ref="G17:G34">E17/159927586*100</f>
        <v>0</v>
      </c>
      <c r="H17" s="241">
        <v>0</v>
      </c>
      <c r="I17" s="241">
        <v>0</v>
      </c>
      <c r="J17" s="241">
        <v>0</v>
      </c>
      <c r="K17" s="241">
        <v>0</v>
      </c>
      <c r="L17" s="242">
        <v>0</v>
      </c>
    </row>
    <row r="18" spans="1:12" ht="18.75">
      <c r="A18" s="238">
        <f aca="true" t="shared" si="4" ref="A18:A62">+A17+1</f>
        <v>2</v>
      </c>
      <c r="B18" s="266" t="s">
        <v>172</v>
      </c>
      <c r="C18" s="239">
        <v>160004</v>
      </c>
      <c r="D18" s="260">
        <f t="shared" si="1"/>
        <v>0.10004778037480037</v>
      </c>
      <c r="E18" s="238">
        <v>0</v>
      </c>
      <c r="F18" s="239">
        <f t="shared" si="2"/>
        <v>0</v>
      </c>
      <c r="G18" s="240">
        <f t="shared" si="3"/>
        <v>0</v>
      </c>
      <c r="H18" s="241">
        <v>0</v>
      </c>
      <c r="I18" s="241">
        <v>0</v>
      </c>
      <c r="J18" s="241">
        <v>0</v>
      </c>
      <c r="K18" s="241">
        <v>0</v>
      </c>
      <c r="L18" s="242">
        <v>0</v>
      </c>
    </row>
    <row r="19" spans="1:12" ht="18.75">
      <c r="A19" s="239">
        <f t="shared" si="4"/>
        <v>3</v>
      </c>
      <c r="B19" s="266" t="s">
        <v>173</v>
      </c>
      <c r="C19" s="239">
        <v>26000</v>
      </c>
      <c r="D19" s="237">
        <f t="shared" si="1"/>
        <v>0.016257357876958138</v>
      </c>
      <c r="E19" s="238">
        <v>0</v>
      </c>
      <c r="F19" s="239">
        <f t="shared" si="2"/>
        <v>0</v>
      </c>
      <c r="G19" s="240">
        <f t="shared" si="3"/>
        <v>0</v>
      </c>
      <c r="H19" s="241">
        <v>0</v>
      </c>
      <c r="I19" s="241">
        <v>0</v>
      </c>
      <c r="J19" s="241">
        <v>0</v>
      </c>
      <c r="K19" s="241">
        <v>0</v>
      </c>
      <c r="L19" s="242">
        <v>0</v>
      </c>
    </row>
    <row r="20" spans="1:12" ht="18.75">
      <c r="A20" s="238">
        <f t="shared" si="4"/>
        <v>4</v>
      </c>
      <c r="B20" s="266" t="s">
        <v>174</v>
      </c>
      <c r="C20" s="239">
        <v>148000</v>
      </c>
      <c r="D20" s="260">
        <f t="shared" si="1"/>
        <v>0.09254188329960786</v>
      </c>
      <c r="E20" s="238">
        <v>0</v>
      </c>
      <c r="F20" s="239">
        <f t="shared" si="2"/>
        <v>0</v>
      </c>
      <c r="G20" s="240">
        <f t="shared" si="3"/>
        <v>0</v>
      </c>
      <c r="H20" s="241">
        <v>0</v>
      </c>
      <c r="I20" s="241">
        <v>0</v>
      </c>
      <c r="J20" s="241">
        <v>0</v>
      </c>
      <c r="K20" s="241">
        <v>0</v>
      </c>
      <c r="L20" s="242">
        <v>0</v>
      </c>
    </row>
    <row r="21" spans="1:12" ht="18.75">
      <c r="A21" s="238">
        <f t="shared" si="4"/>
        <v>5</v>
      </c>
      <c r="B21" s="266" t="s">
        <v>175</v>
      </c>
      <c r="C21" s="239">
        <v>262180</v>
      </c>
      <c r="D21" s="237">
        <f t="shared" si="1"/>
        <v>0.16393669569926478</v>
      </c>
      <c r="E21" s="238">
        <v>0</v>
      </c>
      <c r="F21" s="239">
        <f t="shared" si="2"/>
        <v>0</v>
      </c>
      <c r="G21" s="240">
        <f t="shared" si="3"/>
        <v>0</v>
      </c>
      <c r="H21" s="241">
        <v>0</v>
      </c>
      <c r="I21" s="241">
        <v>0</v>
      </c>
      <c r="J21" s="241">
        <v>0</v>
      </c>
      <c r="K21" s="241">
        <v>0</v>
      </c>
      <c r="L21" s="242">
        <v>0</v>
      </c>
    </row>
    <row r="22" spans="1:12" ht="18.75">
      <c r="A22" s="239">
        <f t="shared" si="4"/>
        <v>6</v>
      </c>
      <c r="B22" s="266" t="s">
        <v>176</v>
      </c>
      <c r="C22" s="239">
        <v>210004</v>
      </c>
      <c r="D22" s="260">
        <f t="shared" si="1"/>
        <v>0.1313119301381814</v>
      </c>
      <c r="E22" s="238">
        <v>0</v>
      </c>
      <c r="F22" s="239">
        <f t="shared" si="2"/>
        <v>0</v>
      </c>
      <c r="G22" s="240">
        <f t="shared" si="3"/>
        <v>0</v>
      </c>
      <c r="H22" s="241">
        <v>0</v>
      </c>
      <c r="I22" s="241">
        <v>0</v>
      </c>
      <c r="J22" s="241">
        <v>0</v>
      </c>
      <c r="K22" s="241">
        <v>0</v>
      </c>
      <c r="L22" s="242">
        <v>0</v>
      </c>
    </row>
    <row r="23" spans="1:12" ht="18.75">
      <c r="A23" s="238">
        <f t="shared" si="4"/>
        <v>7</v>
      </c>
      <c r="B23" s="266" t="s">
        <v>177</v>
      </c>
      <c r="C23" s="238">
        <v>202000</v>
      </c>
      <c r="D23" s="260">
        <f t="shared" si="1"/>
        <v>0.12630716504405937</v>
      </c>
      <c r="E23" s="238">
        <v>0</v>
      </c>
      <c r="F23" s="239">
        <f t="shared" si="2"/>
        <v>0</v>
      </c>
      <c r="G23" s="240">
        <f t="shared" si="3"/>
        <v>0</v>
      </c>
      <c r="H23" s="241">
        <v>0</v>
      </c>
      <c r="I23" s="241">
        <v>0</v>
      </c>
      <c r="J23" s="241">
        <v>0</v>
      </c>
      <c r="K23" s="241">
        <v>0</v>
      </c>
      <c r="L23" s="242">
        <v>0</v>
      </c>
    </row>
    <row r="24" spans="1:12" ht="18.75">
      <c r="A24" s="238">
        <f t="shared" si="4"/>
        <v>8</v>
      </c>
      <c r="B24" s="266" t="s">
        <v>178</v>
      </c>
      <c r="C24" s="238">
        <v>186000</v>
      </c>
      <c r="D24" s="237">
        <f t="shared" si="1"/>
        <v>0.11630263711977745</v>
      </c>
      <c r="E24" s="238">
        <v>0</v>
      </c>
      <c r="F24" s="239">
        <f t="shared" si="2"/>
        <v>0</v>
      </c>
      <c r="G24" s="240">
        <f t="shared" si="3"/>
        <v>0</v>
      </c>
      <c r="H24" s="241">
        <v>0</v>
      </c>
      <c r="I24" s="241">
        <v>0</v>
      </c>
      <c r="J24" s="241">
        <v>0</v>
      </c>
      <c r="K24" s="241">
        <v>0</v>
      </c>
      <c r="L24" s="242">
        <v>0</v>
      </c>
    </row>
    <row r="25" spans="1:12" ht="18.75">
      <c r="A25" s="238">
        <f t="shared" si="4"/>
        <v>9</v>
      </c>
      <c r="B25" s="266" t="s">
        <v>179</v>
      </c>
      <c r="C25" s="238">
        <v>96000</v>
      </c>
      <c r="D25" s="260">
        <f t="shared" si="1"/>
        <v>0.06002716754569159</v>
      </c>
      <c r="E25" s="238">
        <v>0</v>
      </c>
      <c r="F25" s="239">
        <f t="shared" si="2"/>
        <v>0</v>
      </c>
      <c r="G25" s="240">
        <f t="shared" si="3"/>
        <v>0</v>
      </c>
      <c r="H25" s="241">
        <v>0</v>
      </c>
      <c r="I25" s="241">
        <v>0</v>
      </c>
      <c r="J25" s="241">
        <v>0</v>
      </c>
      <c r="K25" s="241">
        <v>0</v>
      </c>
      <c r="L25" s="242">
        <v>0</v>
      </c>
    </row>
    <row r="26" spans="1:12" ht="18.75">
      <c r="A26" s="238">
        <f t="shared" si="4"/>
        <v>10</v>
      </c>
      <c r="B26" s="267" t="s">
        <v>180</v>
      </c>
      <c r="C26" s="242">
        <v>63000</v>
      </c>
      <c r="D26" s="260">
        <f t="shared" si="1"/>
        <v>0.0393928287018601</v>
      </c>
      <c r="E26" s="238">
        <v>0</v>
      </c>
      <c r="F26" s="239">
        <f t="shared" si="2"/>
        <v>0</v>
      </c>
      <c r="G26" s="240">
        <f t="shared" si="3"/>
        <v>0</v>
      </c>
      <c r="H26" s="241">
        <v>0</v>
      </c>
      <c r="I26" s="241">
        <v>0</v>
      </c>
      <c r="J26" s="241">
        <v>0</v>
      </c>
      <c r="K26" s="241">
        <v>0</v>
      </c>
      <c r="L26" s="242">
        <v>0</v>
      </c>
    </row>
    <row r="27" spans="1:12" ht="18.75">
      <c r="A27" s="239">
        <f t="shared" si="4"/>
        <v>11</v>
      </c>
      <c r="B27" s="266" t="s">
        <v>181</v>
      </c>
      <c r="C27" s="239">
        <v>319996</v>
      </c>
      <c r="D27" s="260">
        <f t="shared" si="1"/>
        <v>0.20008805735365756</v>
      </c>
      <c r="E27" s="238">
        <v>0</v>
      </c>
      <c r="F27" s="239">
        <f t="shared" si="2"/>
        <v>0</v>
      </c>
      <c r="G27" s="240">
        <f t="shared" si="3"/>
        <v>0</v>
      </c>
      <c r="H27" s="241">
        <v>0</v>
      </c>
      <c r="I27" s="241">
        <v>0</v>
      </c>
      <c r="J27" s="241">
        <v>0</v>
      </c>
      <c r="K27" s="241">
        <v>0</v>
      </c>
      <c r="L27" s="242">
        <v>0</v>
      </c>
    </row>
    <row r="28" spans="1:12" ht="18.75">
      <c r="A28" s="239">
        <f t="shared" si="4"/>
        <v>12</v>
      </c>
      <c r="B28" s="236" t="s">
        <v>182</v>
      </c>
      <c r="C28" s="238">
        <v>80000</v>
      </c>
      <c r="D28" s="260">
        <f t="shared" si="1"/>
        <v>0.050022639621409654</v>
      </c>
      <c r="E28" s="238">
        <v>0</v>
      </c>
      <c r="F28" s="239">
        <f t="shared" si="2"/>
        <v>0</v>
      </c>
      <c r="G28" s="240">
        <f t="shared" si="3"/>
        <v>0</v>
      </c>
      <c r="H28" s="241">
        <v>0</v>
      </c>
      <c r="I28" s="241">
        <v>0</v>
      </c>
      <c r="J28" s="241">
        <v>0</v>
      </c>
      <c r="K28" s="241">
        <v>0</v>
      </c>
      <c r="L28" s="242">
        <v>0</v>
      </c>
    </row>
    <row r="29" spans="1:12" ht="18.75">
      <c r="A29" s="239">
        <f t="shared" si="4"/>
        <v>13</v>
      </c>
      <c r="B29" s="236" t="s">
        <v>222</v>
      </c>
      <c r="C29" s="238">
        <v>80000</v>
      </c>
      <c r="D29" s="237">
        <f t="shared" si="1"/>
        <v>0.050022639621409654</v>
      </c>
      <c r="E29" s="238">
        <v>0</v>
      </c>
      <c r="F29" s="239">
        <f t="shared" si="2"/>
        <v>0</v>
      </c>
      <c r="G29" s="240">
        <f t="shared" si="3"/>
        <v>0</v>
      </c>
      <c r="H29" s="241">
        <v>0</v>
      </c>
      <c r="I29" s="241">
        <v>0</v>
      </c>
      <c r="J29" s="241">
        <v>0</v>
      </c>
      <c r="K29" s="241">
        <v>0</v>
      </c>
      <c r="L29" s="242">
        <v>0</v>
      </c>
    </row>
    <row r="30" spans="1:12" ht="18.75">
      <c r="A30" s="239">
        <f t="shared" si="4"/>
        <v>14</v>
      </c>
      <c r="B30" s="236" t="s">
        <v>183</v>
      </c>
      <c r="C30" s="238">
        <v>80000</v>
      </c>
      <c r="D30" s="260">
        <f t="shared" si="1"/>
        <v>0.050022639621409654</v>
      </c>
      <c r="E30" s="238">
        <v>0</v>
      </c>
      <c r="F30" s="239">
        <f t="shared" si="2"/>
        <v>0</v>
      </c>
      <c r="G30" s="240">
        <f t="shared" si="3"/>
        <v>0</v>
      </c>
      <c r="H30" s="241">
        <v>0</v>
      </c>
      <c r="I30" s="241">
        <v>0</v>
      </c>
      <c r="J30" s="241">
        <v>0</v>
      </c>
      <c r="K30" s="241">
        <v>0</v>
      </c>
      <c r="L30" s="242">
        <v>0</v>
      </c>
    </row>
    <row r="31" spans="1:12" ht="18.75">
      <c r="A31" s="239">
        <f t="shared" si="4"/>
        <v>15</v>
      </c>
      <c r="B31" s="236" t="s">
        <v>184</v>
      </c>
      <c r="C31" s="238">
        <v>160000</v>
      </c>
      <c r="D31" s="260">
        <f t="shared" si="1"/>
        <v>0.10004527924281931</v>
      </c>
      <c r="E31" s="238">
        <v>0</v>
      </c>
      <c r="F31" s="239">
        <f t="shared" si="2"/>
        <v>0</v>
      </c>
      <c r="G31" s="240">
        <f t="shared" si="3"/>
        <v>0</v>
      </c>
      <c r="H31" s="241">
        <v>0</v>
      </c>
      <c r="I31" s="241">
        <v>0</v>
      </c>
      <c r="J31" s="241">
        <v>0</v>
      </c>
      <c r="K31" s="241">
        <v>0</v>
      </c>
      <c r="L31" s="242">
        <v>0</v>
      </c>
    </row>
    <row r="32" spans="1:12" ht="18.75">
      <c r="A32" s="239">
        <f t="shared" si="4"/>
        <v>16</v>
      </c>
      <c r="B32" s="236" t="s">
        <v>185</v>
      </c>
      <c r="C32" s="238">
        <v>24000</v>
      </c>
      <c r="D32" s="260">
        <f t="shared" si="1"/>
        <v>0.015006791886422897</v>
      </c>
      <c r="E32" s="238">
        <v>0</v>
      </c>
      <c r="F32" s="239">
        <f t="shared" si="2"/>
        <v>0</v>
      </c>
      <c r="G32" s="240">
        <f t="shared" si="3"/>
        <v>0</v>
      </c>
      <c r="H32" s="241">
        <v>0</v>
      </c>
      <c r="I32" s="241">
        <v>0</v>
      </c>
      <c r="J32" s="241">
        <v>0</v>
      </c>
      <c r="K32" s="241">
        <v>0</v>
      </c>
      <c r="L32" s="242">
        <v>0</v>
      </c>
    </row>
    <row r="33" spans="1:12" ht="18.75">
      <c r="A33" s="239">
        <f t="shared" si="4"/>
        <v>17</v>
      </c>
      <c r="B33" s="261" t="s">
        <v>186</v>
      </c>
      <c r="C33" s="239">
        <v>102400</v>
      </c>
      <c r="D33" s="260">
        <f t="shared" si="1"/>
        <v>0.06402897871540436</v>
      </c>
      <c r="E33" s="238">
        <v>0</v>
      </c>
      <c r="F33" s="239">
        <f t="shared" si="2"/>
        <v>0</v>
      </c>
      <c r="G33" s="240">
        <f t="shared" si="3"/>
        <v>0</v>
      </c>
      <c r="H33" s="241">
        <v>0</v>
      </c>
      <c r="I33" s="241">
        <v>0</v>
      </c>
      <c r="J33" s="241">
        <v>0</v>
      </c>
      <c r="K33" s="241">
        <v>0</v>
      </c>
      <c r="L33" s="242">
        <v>0</v>
      </c>
    </row>
    <row r="34" spans="1:12" ht="18.75">
      <c r="A34" s="239">
        <f t="shared" si="4"/>
        <v>18</v>
      </c>
      <c r="B34" s="236" t="s">
        <v>187</v>
      </c>
      <c r="C34" s="238">
        <v>56000</v>
      </c>
      <c r="D34" s="237">
        <f t="shared" si="1"/>
        <v>0.03501584773498676</v>
      </c>
      <c r="E34" s="238">
        <v>0</v>
      </c>
      <c r="F34" s="239">
        <f t="shared" si="2"/>
        <v>0</v>
      </c>
      <c r="G34" s="240">
        <f t="shared" si="3"/>
        <v>0</v>
      </c>
      <c r="H34" s="241">
        <v>0</v>
      </c>
      <c r="I34" s="241">
        <v>0</v>
      </c>
      <c r="J34" s="241">
        <v>0</v>
      </c>
      <c r="K34" s="241">
        <v>0</v>
      </c>
      <c r="L34" s="242">
        <v>0</v>
      </c>
    </row>
    <row r="35" spans="1:12" ht="18.75">
      <c r="A35" s="239">
        <f t="shared" si="4"/>
        <v>19</v>
      </c>
      <c r="B35" s="236" t="s">
        <v>188</v>
      </c>
      <c r="C35" s="238">
        <v>40000</v>
      </c>
      <c r="D35" s="237">
        <f aca="true" t="shared" si="5" ref="D35:D46">+C35*100/159927586</f>
        <v>0.025011319810704827</v>
      </c>
      <c r="E35" s="238">
        <v>0</v>
      </c>
      <c r="F35" s="239">
        <f aca="true" t="shared" si="6" ref="F35:F46">E35/C35*100</f>
        <v>0</v>
      </c>
      <c r="G35" s="240">
        <f aca="true" t="shared" si="7" ref="G35:G46">E35/159927586*100</f>
        <v>0</v>
      </c>
      <c r="H35" s="241">
        <v>0</v>
      </c>
      <c r="I35" s="241">
        <v>0</v>
      </c>
      <c r="J35" s="241">
        <v>0</v>
      </c>
      <c r="K35" s="241">
        <v>0</v>
      </c>
      <c r="L35" s="242">
        <v>0</v>
      </c>
    </row>
    <row r="36" spans="1:12" ht="18.75">
      <c r="A36" s="239">
        <f t="shared" si="4"/>
        <v>20</v>
      </c>
      <c r="B36" s="236" t="s">
        <v>189</v>
      </c>
      <c r="C36" s="238">
        <v>188000</v>
      </c>
      <c r="D36" s="237">
        <f t="shared" si="5"/>
        <v>0.11755320311031268</v>
      </c>
      <c r="E36" s="238">
        <v>0</v>
      </c>
      <c r="F36" s="239">
        <f t="shared" si="6"/>
        <v>0</v>
      </c>
      <c r="G36" s="240">
        <f t="shared" si="7"/>
        <v>0</v>
      </c>
      <c r="H36" s="241">
        <v>0</v>
      </c>
      <c r="I36" s="241">
        <v>0</v>
      </c>
      <c r="J36" s="241">
        <v>0</v>
      </c>
      <c r="K36" s="241">
        <v>0</v>
      </c>
      <c r="L36" s="242">
        <v>0</v>
      </c>
    </row>
    <row r="37" spans="1:12" ht="18.75">
      <c r="A37" s="239">
        <f t="shared" si="4"/>
        <v>21</v>
      </c>
      <c r="B37" s="261" t="s">
        <v>190</v>
      </c>
      <c r="C37" s="239">
        <v>208000</v>
      </c>
      <c r="D37" s="237">
        <f t="shared" si="5"/>
        <v>0.1300588630156651</v>
      </c>
      <c r="E37" s="238">
        <v>0</v>
      </c>
      <c r="F37" s="239">
        <f t="shared" si="6"/>
        <v>0</v>
      </c>
      <c r="G37" s="240">
        <f t="shared" si="7"/>
        <v>0</v>
      </c>
      <c r="H37" s="241">
        <v>0</v>
      </c>
      <c r="I37" s="241">
        <v>0</v>
      </c>
      <c r="J37" s="241">
        <v>0</v>
      </c>
      <c r="K37" s="241">
        <v>0</v>
      </c>
      <c r="L37" s="242">
        <v>0</v>
      </c>
    </row>
    <row r="38" spans="1:12" ht="18.75">
      <c r="A38" s="239">
        <f t="shared" si="4"/>
        <v>22</v>
      </c>
      <c r="B38" s="261" t="s">
        <v>191</v>
      </c>
      <c r="C38" s="239">
        <v>176000</v>
      </c>
      <c r="D38" s="237">
        <f t="shared" si="5"/>
        <v>0.11004980716710124</v>
      </c>
      <c r="E38" s="238">
        <v>0</v>
      </c>
      <c r="F38" s="239">
        <f t="shared" si="6"/>
        <v>0</v>
      </c>
      <c r="G38" s="240">
        <f t="shared" si="7"/>
        <v>0</v>
      </c>
      <c r="H38" s="241">
        <v>0</v>
      </c>
      <c r="I38" s="241">
        <v>0</v>
      </c>
      <c r="J38" s="241">
        <v>0</v>
      </c>
      <c r="K38" s="241">
        <v>0</v>
      </c>
      <c r="L38" s="242">
        <v>0</v>
      </c>
    </row>
    <row r="39" spans="1:12" ht="18.75">
      <c r="A39" s="239">
        <f t="shared" si="4"/>
        <v>23</v>
      </c>
      <c r="B39" s="261" t="s">
        <v>192</v>
      </c>
      <c r="C39" s="239">
        <v>240000</v>
      </c>
      <c r="D39" s="237">
        <f t="shared" si="5"/>
        <v>0.15006791886422896</v>
      </c>
      <c r="E39" s="238">
        <v>0</v>
      </c>
      <c r="F39" s="239">
        <f t="shared" si="6"/>
        <v>0</v>
      </c>
      <c r="G39" s="240">
        <f t="shared" si="7"/>
        <v>0</v>
      </c>
      <c r="H39" s="241">
        <v>0</v>
      </c>
      <c r="I39" s="241">
        <v>0</v>
      </c>
      <c r="J39" s="241">
        <v>0</v>
      </c>
      <c r="K39" s="241">
        <v>0</v>
      </c>
      <c r="L39" s="242">
        <v>0</v>
      </c>
    </row>
    <row r="40" spans="1:12" ht="18.75">
      <c r="A40" s="239">
        <f t="shared" si="4"/>
        <v>24</v>
      </c>
      <c r="B40" s="265" t="s">
        <v>214</v>
      </c>
      <c r="C40" s="238">
        <v>40000</v>
      </c>
      <c r="D40" s="237">
        <f t="shared" si="5"/>
        <v>0.025011319810704827</v>
      </c>
      <c r="E40" s="238">
        <v>0</v>
      </c>
      <c r="F40" s="239">
        <f t="shared" si="6"/>
        <v>0</v>
      </c>
      <c r="G40" s="240">
        <f t="shared" si="7"/>
        <v>0</v>
      </c>
      <c r="H40" s="241">
        <v>0</v>
      </c>
      <c r="I40" s="241">
        <v>0</v>
      </c>
      <c r="J40" s="241">
        <v>0</v>
      </c>
      <c r="K40" s="241">
        <v>0</v>
      </c>
      <c r="L40" s="242">
        <v>0</v>
      </c>
    </row>
    <row r="41" spans="1:12" ht="18.75">
      <c r="A41" s="239">
        <f t="shared" si="4"/>
        <v>25</v>
      </c>
      <c r="B41" s="236" t="s">
        <v>193</v>
      </c>
      <c r="C41" s="239">
        <v>7314</v>
      </c>
      <c r="D41" s="237">
        <f t="shared" si="5"/>
        <v>0.0045733198273873775</v>
      </c>
      <c r="E41" s="238">
        <v>0</v>
      </c>
      <c r="F41" s="239">
        <f t="shared" si="6"/>
        <v>0</v>
      </c>
      <c r="G41" s="240">
        <f t="shared" si="7"/>
        <v>0</v>
      </c>
      <c r="H41" s="241">
        <v>0</v>
      </c>
      <c r="I41" s="241">
        <v>0</v>
      </c>
      <c r="J41" s="241">
        <v>0</v>
      </c>
      <c r="K41" s="241">
        <v>0</v>
      </c>
      <c r="L41" s="242">
        <v>0</v>
      </c>
    </row>
    <row r="42" spans="1:12" ht="18.75">
      <c r="A42" s="239">
        <f t="shared" si="4"/>
        <v>26</v>
      </c>
      <c r="B42" s="236" t="s">
        <v>194</v>
      </c>
      <c r="C42" s="239">
        <v>8000</v>
      </c>
      <c r="D42" s="237">
        <f t="shared" si="5"/>
        <v>0.005002263962140966</v>
      </c>
      <c r="E42" s="238">
        <v>0</v>
      </c>
      <c r="F42" s="239">
        <f t="shared" si="6"/>
        <v>0</v>
      </c>
      <c r="G42" s="240">
        <f t="shared" si="7"/>
        <v>0</v>
      </c>
      <c r="H42" s="241">
        <v>0</v>
      </c>
      <c r="I42" s="241">
        <v>0</v>
      </c>
      <c r="J42" s="241">
        <v>0</v>
      </c>
      <c r="K42" s="241">
        <v>0</v>
      </c>
      <c r="L42" s="242">
        <v>0</v>
      </c>
    </row>
    <row r="43" spans="1:12" ht="18.75">
      <c r="A43" s="239">
        <f t="shared" si="4"/>
        <v>27</v>
      </c>
      <c r="B43" s="236" t="s">
        <v>195</v>
      </c>
      <c r="C43" s="239">
        <v>97600</v>
      </c>
      <c r="D43" s="237">
        <f t="shared" si="5"/>
        <v>0.06102762033811978</v>
      </c>
      <c r="E43" s="238">
        <v>0</v>
      </c>
      <c r="F43" s="239">
        <f t="shared" si="6"/>
        <v>0</v>
      </c>
      <c r="G43" s="240">
        <f t="shared" si="7"/>
        <v>0</v>
      </c>
      <c r="H43" s="241">
        <v>0</v>
      </c>
      <c r="I43" s="241">
        <v>0</v>
      </c>
      <c r="J43" s="241">
        <v>0</v>
      </c>
      <c r="K43" s="241">
        <v>0</v>
      </c>
      <c r="L43" s="242">
        <v>0</v>
      </c>
    </row>
    <row r="44" spans="1:12" ht="18.75">
      <c r="A44" s="239">
        <f t="shared" si="4"/>
        <v>28</v>
      </c>
      <c r="B44" s="236" t="s">
        <v>196</v>
      </c>
      <c r="C44" s="239">
        <v>306423</v>
      </c>
      <c r="D44" s="237">
        <f t="shared" si="5"/>
        <v>0.19160109125889013</v>
      </c>
      <c r="E44" s="238">
        <v>0</v>
      </c>
      <c r="F44" s="239">
        <f t="shared" si="6"/>
        <v>0</v>
      </c>
      <c r="G44" s="240">
        <f t="shared" si="7"/>
        <v>0</v>
      </c>
      <c r="H44" s="241">
        <v>0</v>
      </c>
      <c r="I44" s="241">
        <v>0</v>
      </c>
      <c r="J44" s="241">
        <v>0</v>
      </c>
      <c r="K44" s="241">
        <v>0</v>
      </c>
      <c r="L44" s="242">
        <v>0</v>
      </c>
    </row>
    <row r="45" spans="1:12" ht="18.75">
      <c r="A45" s="239">
        <f t="shared" si="4"/>
        <v>29</v>
      </c>
      <c r="B45" s="261" t="s">
        <v>197</v>
      </c>
      <c r="C45" s="239">
        <v>475714</v>
      </c>
      <c r="D45" s="237">
        <f t="shared" si="5"/>
        <v>0.29745587481074093</v>
      </c>
      <c r="E45" s="238">
        <v>0</v>
      </c>
      <c r="F45" s="239">
        <f t="shared" si="6"/>
        <v>0</v>
      </c>
      <c r="G45" s="240">
        <f t="shared" si="7"/>
        <v>0</v>
      </c>
      <c r="H45" s="241">
        <v>0</v>
      </c>
      <c r="I45" s="241">
        <v>0</v>
      </c>
      <c r="J45" s="241">
        <v>0</v>
      </c>
      <c r="K45" s="241">
        <v>0</v>
      </c>
      <c r="L45" s="242">
        <v>0</v>
      </c>
    </row>
    <row r="46" spans="1:12" ht="18.75">
      <c r="A46" s="239">
        <f t="shared" si="4"/>
        <v>30</v>
      </c>
      <c r="B46" s="264" t="s">
        <v>213</v>
      </c>
      <c r="C46" s="239">
        <v>300</v>
      </c>
      <c r="D46" s="237">
        <f t="shared" si="5"/>
        <v>0.00018758489858028621</v>
      </c>
      <c r="E46" s="238">
        <v>0</v>
      </c>
      <c r="F46" s="239">
        <f t="shared" si="6"/>
        <v>0</v>
      </c>
      <c r="G46" s="240">
        <f t="shared" si="7"/>
        <v>0</v>
      </c>
      <c r="H46" s="241">
        <v>0</v>
      </c>
      <c r="I46" s="241">
        <v>0</v>
      </c>
      <c r="J46" s="241">
        <v>0</v>
      </c>
      <c r="K46" s="241">
        <v>0</v>
      </c>
      <c r="L46" s="242">
        <v>0</v>
      </c>
    </row>
    <row r="47" spans="1:12" ht="18.75">
      <c r="A47" s="239">
        <f t="shared" si="4"/>
        <v>31</v>
      </c>
      <c r="B47" s="263" t="s">
        <v>218</v>
      </c>
      <c r="C47" s="238">
        <v>196800</v>
      </c>
      <c r="D47" s="237">
        <f aca="true" t="shared" si="8" ref="D47:D56">+C47*100/159927586</f>
        <v>0.12305569346866775</v>
      </c>
      <c r="E47" s="238">
        <v>0</v>
      </c>
      <c r="F47" s="239">
        <f aca="true" t="shared" si="9" ref="F47:F56">E47/C47*100</f>
        <v>0</v>
      </c>
      <c r="G47" s="240">
        <f aca="true" t="shared" si="10" ref="G47:G56">E47/159927586*100</f>
        <v>0</v>
      </c>
      <c r="H47" s="241">
        <v>0</v>
      </c>
      <c r="I47" s="241">
        <v>0</v>
      </c>
      <c r="J47" s="241">
        <v>0</v>
      </c>
      <c r="K47" s="241">
        <v>0</v>
      </c>
      <c r="L47" s="242">
        <v>0</v>
      </c>
    </row>
    <row r="48" spans="1:12" ht="18.75">
      <c r="A48" s="239">
        <f t="shared" si="4"/>
        <v>32</v>
      </c>
      <c r="B48" s="262" t="s">
        <v>198</v>
      </c>
      <c r="C48" s="238">
        <v>400000</v>
      </c>
      <c r="D48" s="237">
        <f t="shared" si="8"/>
        <v>0.2501131981070483</v>
      </c>
      <c r="E48" s="238">
        <v>0</v>
      </c>
      <c r="F48" s="239">
        <f t="shared" si="9"/>
        <v>0</v>
      </c>
      <c r="G48" s="240">
        <f t="shared" si="10"/>
        <v>0</v>
      </c>
      <c r="H48" s="241">
        <v>0</v>
      </c>
      <c r="I48" s="241">
        <v>0</v>
      </c>
      <c r="J48" s="241">
        <v>0</v>
      </c>
      <c r="K48" s="241">
        <v>0</v>
      </c>
      <c r="L48" s="242">
        <v>0</v>
      </c>
    </row>
    <row r="49" spans="1:12" ht="18.75">
      <c r="A49" s="239">
        <f t="shared" si="4"/>
        <v>33</v>
      </c>
      <c r="B49" s="261" t="s">
        <v>199</v>
      </c>
      <c r="C49" s="239">
        <v>211640</v>
      </c>
      <c r="D49" s="237">
        <f t="shared" si="8"/>
        <v>0.13233489311843924</v>
      </c>
      <c r="E49" s="238">
        <v>0</v>
      </c>
      <c r="F49" s="239">
        <f t="shared" si="9"/>
        <v>0</v>
      </c>
      <c r="G49" s="240">
        <f t="shared" si="10"/>
        <v>0</v>
      </c>
      <c r="H49" s="241">
        <v>0</v>
      </c>
      <c r="I49" s="241">
        <v>0</v>
      </c>
      <c r="J49" s="241">
        <v>0</v>
      </c>
      <c r="K49" s="241">
        <v>0</v>
      </c>
      <c r="L49" s="242">
        <v>0</v>
      </c>
    </row>
    <row r="50" spans="1:12" ht="18.75">
      <c r="A50" s="239">
        <f t="shared" si="4"/>
        <v>34</v>
      </c>
      <c r="B50" s="236" t="s">
        <v>200</v>
      </c>
      <c r="C50" s="238">
        <v>150000</v>
      </c>
      <c r="D50" s="237">
        <f t="shared" si="8"/>
        <v>0.0937924492901431</v>
      </c>
      <c r="E50" s="238">
        <v>0</v>
      </c>
      <c r="F50" s="239">
        <f t="shared" si="9"/>
        <v>0</v>
      </c>
      <c r="G50" s="240">
        <f t="shared" si="10"/>
        <v>0</v>
      </c>
      <c r="H50" s="241">
        <v>0</v>
      </c>
      <c r="I50" s="241">
        <v>0</v>
      </c>
      <c r="J50" s="241">
        <v>0</v>
      </c>
      <c r="K50" s="241">
        <v>0</v>
      </c>
      <c r="L50" s="242">
        <v>0</v>
      </c>
    </row>
    <row r="51" spans="1:12" ht="18.75">
      <c r="A51" s="239">
        <f t="shared" si="4"/>
        <v>35</v>
      </c>
      <c r="B51" s="236" t="s">
        <v>201</v>
      </c>
      <c r="C51" s="238">
        <v>800000</v>
      </c>
      <c r="D51" s="237">
        <f t="shared" si="8"/>
        <v>0.5002263962140966</v>
      </c>
      <c r="E51" s="238">
        <v>0</v>
      </c>
      <c r="F51" s="239">
        <f t="shared" si="9"/>
        <v>0</v>
      </c>
      <c r="G51" s="240">
        <f t="shared" si="10"/>
        <v>0</v>
      </c>
      <c r="H51" s="241">
        <v>0</v>
      </c>
      <c r="I51" s="241">
        <v>0</v>
      </c>
      <c r="J51" s="241">
        <v>0</v>
      </c>
      <c r="K51" s="241">
        <v>0</v>
      </c>
      <c r="L51" s="242">
        <v>0</v>
      </c>
    </row>
    <row r="52" spans="1:12" ht="18.75">
      <c r="A52" s="239">
        <f t="shared" si="4"/>
        <v>36</v>
      </c>
      <c r="B52" s="236" t="s">
        <v>206</v>
      </c>
      <c r="C52" s="238">
        <v>196800</v>
      </c>
      <c r="D52" s="237">
        <f t="shared" si="8"/>
        <v>0.12305569346866775</v>
      </c>
      <c r="E52" s="238">
        <v>0</v>
      </c>
      <c r="F52" s="239">
        <f t="shared" si="9"/>
        <v>0</v>
      </c>
      <c r="G52" s="240">
        <f t="shared" si="10"/>
        <v>0</v>
      </c>
      <c r="H52" s="241">
        <v>0</v>
      </c>
      <c r="I52" s="241">
        <v>0</v>
      </c>
      <c r="J52" s="241">
        <v>0</v>
      </c>
      <c r="K52" s="241">
        <v>0</v>
      </c>
      <c r="L52" s="242">
        <v>0</v>
      </c>
    </row>
    <row r="53" spans="1:12" ht="18.75">
      <c r="A53" s="239">
        <f t="shared" si="4"/>
        <v>37</v>
      </c>
      <c r="B53" s="236" t="s">
        <v>202</v>
      </c>
      <c r="C53" s="238">
        <v>262400</v>
      </c>
      <c r="D53" s="237">
        <f t="shared" si="8"/>
        <v>0.16407425795822367</v>
      </c>
      <c r="E53" s="238">
        <v>0</v>
      </c>
      <c r="F53" s="239">
        <f t="shared" si="9"/>
        <v>0</v>
      </c>
      <c r="G53" s="240">
        <f t="shared" si="10"/>
        <v>0</v>
      </c>
      <c r="H53" s="241">
        <v>0</v>
      </c>
      <c r="I53" s="241">
        <v>0</v>
      </c>
      <c r="J53" s="241">
        <v>0</v>
      </c>
      <c r="K53" s="241">
        <v>0</v>
      </c>
      <c r="L53" s="242">
        <v>0</v>
      </c>
    </row>
    <row r="54" spans="1:12" ht="18.75">
      <c r="A54" s="239">
        <f t="shared" si="4"/>
        <v>38</v>
      </c>
      <c r="B54" s="236" t="s">
        <v>203</v>
      </c>
      <c r="C54" s="238">
        <v>200000</v>
      </c>
      <c r="D54" s="237">
        <f t="shared" si="8"/>
        <v>0.12505659905352415</v>
      </c>
      <c r="E54" s="238">
        <v>0</v>
      </c>
      <c r="F54" s="239">
        <f t="shared" si="9"/>
        <v>0</v>
      </c>
      <c r="G54" s="240">
        <f t="shared" si="10"/>
        <v>0</v>
      </c>
      <c r="H54" s="241">
        <v>0</v>
      </c>
      <c r="I54" s="241">
        <v>0</v>
      </c>
      <c r="J54" s="241">
        <v>0</v>
      </c>
      <c r="K54" s="241">
        <v>0</v>
      </c>
      <c r="L54" s="242">
        <v>0</v>
      </c>
    </row>
    <row r="55" spans="1:12" ht="18.75">
      <c r="A55" s="239">
        <f t="shared" si="4"/>
        <v>39</v>
      </c>
      <c r="B55" s="236" t="s">
        <v>204</v>
      </c>
      <c r="C55" s="238">
        <v>1600000</v>
      </c>
      <c r="D55" s="237">
        <f t="shared" si="8"/>
        <v>1.0004527924281932</v>
      </c>
      <c r="E55" s="238">
        <v>0</v>
      </c>
      <c r="F55" s="239">
        <f t="shared" si="9"/>
        <v>0</v>
      </c>
      <c r="G55" s="240">
        <f t="shared" si="10"/>
        <v>0</v>
      </c>
      <c r="H55" s="241">
        <v>0</v>
      </c>
      <c r="I55" s="241">
        <v>0</v>
      </c>
      <c r="J55" s="241">
        <v>0</v>
      </c>
      <c r="K55" s="241">
        <v>0</v>
      </c>
      <c r="L55" s="242">
        <v>0</v>
      </c>
    </row>
    <row r="56" spans="1:12" ht="18.75">
      <c r="A56" s="239">
        <f t="shared" si="4"/>
        <v>40</v>
      </c>
      <c r="B56" s="236" t="s">
        <v>205</v>
      </c>
      <c r="C56" s="238">
        <v>1600000</v>
      </c>
      <c r="D56" s="237">
        <f t="shared" si="8"/>
        <v>1.0004527924281932</v>
      </c>
      <c r="E56" s="238">
        <v>0</v>
      </c>
      <c r="F56" s="239">
        <f t="shared" si="9"/>
        <v>0</v>
      </c>
      <c r="G56" s="240">
        <f t="shared" si="10"/>
        <v>0</v>
      </c>
      <c r="H56" s="241">
        <v>0</v>
      </c>
      <c r="I56" s="241">
        <v>0</v>
      </c>
      <c r="J56" s="241">
        <v>0</v>
      </c>
      <c r="K56" s="241">
        <v>0</v>
      </c>
      <c r="L56" s="242">
        <v>0</v>
      </c>
    </row>
    <row r="57" spans="1:12" ht="18" customHeight="1">
      <c r="A57" s="239">
        <f t="shared" si="4"/>
        <v>41</v>
      </c>
      <c r="B57" s="262" t="s">
        <v>207</v>
      </c>
      <c r="C57" s="242">
        <v>16000</v>
      </c>
      <c r="D57" s="237">
        <f aca="true" t="shared" si="11" ref="D57:D62">+C57*100/159927586</f>
        <v>0.010004527924281931</v>
      </c>
      <c r="E57" s="238">
        <v>0</v>
      </c>
      <c r="F57" s="239">
        <f>E57/C57*100</f>
        <v>0</v>
      </c>
      <c r="G57" s="240">
        <f aca="true" t="shared" si="12" ref="G57:G62">E57/159927586*100</f>
        <v>0</v>
      </c>
      <c r="H57" s="241">
        <v>0</v>
      </c>
      <c r="I57" s="241">
        <v>0</v>
      </c>
      <c r="J57" s="241">
        <v>0</v>
      </c>
      <c r="K57" s="241">
        <v>0</v>
      </c>
      <c r="L57" s="242">
        <v>0</v>
      </c>
    </row>
    <row r="58" spans="1:12" ht="19.5" customHeight="1">
      <c r="A58" s="239">
        <f t="shared" si="4"/>
        <v>42</v>
      </c>
      <c r="B58" s="262" t="s">
        <v>208</v>
      </c>
      <c r="C58" s="242">
        <v>26428</v>
      </c>
      <c r="D58" s="237">
        <f t="shared" si="11"/>
        <v>0.01652497899893268</v>
      </c>
      <c r="E58" s="238">
        <v>0</v>
      </c>
      <c r="F58" s="239">
        <f>E58/C58*100</f>
        <v>0</v>
      </c>
      <c r="G58" s="240">
        <f t="shared" si="12"/>
        <v>0</v>
      </c>
      <c r="H58" s="241">
        <v>0</v>
      </c>
      <c r="I58" s="241">
        <v>0</v>
      </c>
      <c r="J58" s="241">
        <v>0</v>
      </c>
      <c r="K58" s="241">
        <v>0</v>
      </c>
      <c r="L58" s="242">
        <v>0</v>
      </c>
    </row>
    <row r="59" spans="1:12" ht="18.75">
      <c r="A59" s="239">
        <f t="shared" si="4"/>
        <v>43</v>
      </c>
      <c r="B59" s="262" t="s">
        <v>209</v>
      </c>
      <c r="C59" s="242">
        <v>12000</v>
      </c>
      <c r="D59" s="237">
        <f t="shared" si="11"/>
        <v>0.0075033959432114486</v>
      </c>
      <c r="E59" s="238">
        <v>0</v>
      </c>
      <c r="F59" s="239">
        <f>E59/C59*100</f>
        <v>0</v>
      </c>
      <c r="G59" s="240">
        <f t="shared" si="12"/>
        <v>0</v>
      </c>
      <c r="H59" s="241">
        <v>0</v>
      </c>
      <c r="I59" s="241">
        <v>0</v>
      </c>
      <c r="J59" s="241">
        <v>0</v>
      </c>
      <c r="K59" s="241">
        <v>0</v>
      </c>
      <c r="L59" s="242">
        <v>0</v>
      </c>
    </row>
    <row r="60" spans="1:12" ht="18.75">
      <c r="A60" s="239">
        <f t="shared" si="4"/>
        <v>44</v>
      </c>
      <c r="B60" s="262" t="s">
        <v>210</v>
      </c>
      <c r="C60" s="242">
        <v>8298</v>
      </c>
      <c r="D60" s="237">
        <f t="shared" si="11"/>
        <v>0.005188598294730716</v>
      </c>
      <c r="E60" s="238">
        <v>0</v>
      </c>
      <c r="F60" s="239">
        <f>E60/C60*100</f>
        <v>0</v>
      </c>
      <c r="G60" s="240">
        <f t="shared" si="12"/>
        <v>0</v>
      </c>
      <c r="H60" s="241">
        <v>0</v>
      </c>
      <c r="I60" s="241">
        <v>0</v>
      </c>
      <c r="J60" s="241">
        <v>0</v>
      </c>
      <c r="K60" s="241">
        <v>0</v>
      </c>
      <c r="L60" s="242">
        <v>0</v>
      </c>
    </row>
    <row r="61" spans="1:12" ht="18.75">
      <c r="A61" s="239">
        <f t="shared" si="4"/>
        <v>45</v>
      </c>
      <c r="B61" s="236" t="s">
        <v>90</v>
      </c>
      <c r="C61" s="252">
        <v>458000</v>
      </c>
      <c r="D61" s="240">
        <f t="shared" si="11"/>
        <v>0.28637961183257027</v>
      </c>
      <c r="E61" s="238">
        <v>0</v>
      </c>
      <c r="F61" s="239">
        <f>E61/C61*100</f>
        <v>0</v>
      </c>
      <c r="G61" s="240">
        <f t="shared" si="12"/>
        <v>0</v>
      </c>
      <c r="H61" s="241">
        <v>0</v>
      </c>
      <c r="I61" s="241">
        <v>0</v>
      </c>
      <c r="J61" s="241">
        <v>0</v>
      </c>
      <c r="K61" s="241">
        <v>0</v>
      </c>
      <c r="L61" s="242">
        <v>0</v>
      </c>
    </row>
    <row r="62" spans="1:12" ht="37.5">
      <c r="A62" s="239">
        <f t="shared" si="4"/>
        <v>46</v>
      </c>
      <c r="B62" s="269" t="s">
        <v>212</v>
      </c>
      <c r="C62" s="270">
        <v>191200</v>
      </c>
      <c r="D62" s="240">
        <f t="shared" si="11"/>
        <v>0.11955410869516908</v>
      </c>
      <c r="E62" s="238">
        <v>0</v>
      </c>
      <c r="F62" s="239">
        <v>0</v>
      </c>
      <c r="G62" s="240">
        <f t="shared" si="12"/>
        <v>0</v>
      </c>
      <c r="H62" s="241">
        <v>0</v>
      </c>
      <c r="I62" s="241">
        <v>0</v>
      </c>
      <c r="J62" s="241">
        <v>0</v>
      </c>
      <c r="K62" s="241">
        <v>0</v>
      </c>
      <c r="L62" s="242">
        <v>0</v>
      </c>
    </row>
    <row r="63" spans="1:12" ht="18.75">
      <c r="A63" s="239"/>
      <c r="B63" s="262"/>
      <c r="C63" s="242"/>
      <c r="D63" s="237"/>
      <c r="E63" s="238"/>
      <c r="F63" s="239"/>
      <c r="G63" s="240"/>
      <c r="H63" s="241"/>
      <c r="I63" s="241"/>
      <c r="J63" s="241"/>
      <c r="K63" s="241"/>
      <c r="L63" s="242"/>
    </row>
    <row r="64" spans="1:12" ht="18.75">
      <c r="A64" s="239"/>
      <c r="B64" s="268" t="s">
        <v>219</v>
      </c>
      <c r="C64" s="257">
        <f>SUM(C17:C62)</f>
        <v>10693175</v>
      </c>
      <c r="D64" s="260"/>
      <c r="E64" s="238"/>
      <c r="F64" s="239"/>
      <c r="G64" s="240"/>
      <c r="H64" s="241"/>
      <c r="I64" s="241"/>
      <c r="J64" s="241"/>
      <c r="K64" s="241"/>
      <c r="L64" s="242"/>
    </row>
    <row r="65" spans="1:12" ht="18.75">
      <c r="A65" s="238"/>
      <c r="B65" s="236"/>
      <c r="C65" s="238"/>
      <c r="D65" s="237"/>
      <c r="E65" s="238"/>
      <c r="F65" s="239"/>
      <c r="G65" s="240"/>
      <c r="H65" s="241"/>
      <c r="I65" s="241"/>
      <c r="J65" s="241"/>
      <c r="K65" s="241"/>
      <c r="L65" s="242"/>
    </row>
    <row r="66" spans="1:4" ht="18.75">
      <c r="A66" s="235"/>
      <c r="B66" s="243"/>
      <c r="C66" s="243"/>
      <c r="D66" s="243"/>
    </row>
    <row r="67" spans="1:4" ht="18.75">
      <c r="A67" s="235"/>
      <c r="B67" s="243"/>
      <c r="C67" s="244"/>
      <c r="D67" s="245"/>
    </row>
    <row r="68" ht="18"/>
    <row r="69" ht="18"/>
    <row r="70" ht="18"/>
    <row r="71" ht="18"/>
    <row r="72" ht="18"/>
    <row r="73" ht="18">
      <c r="B73" s="246"/>
    </row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ht="18"/>
    <row r="156" ht="18"/>
    <row r="157" ht="18"/>
    <row r="158" ht="18"/>
    <row r="159" ht="18"/>
    <row r="160" ht="18"/>
    <row r="161" ht="18"/>
    <row r="162" ht="18"/>
    <row r="163" ht="18"/>
    <row r="164" ht="18"/>
    <row r="165" ht="18"/>
    <row r="166" ht="18"/>
  </sheetData>
  <sheetProtection/>
  <mergeCells count="9">
    <mergeCell ref="A16:L16"/>
    <mergeCell ref="B3:L3"/>
    <mergeCell ref="A4:A5"/>
    <mergeCell ref="B4:B5"/>
    <mergeCell ref="C4:D4"/>
    <mergeCell ref="E4:G4"/>
    <mergeCell ref="H4:I4"/>
    <mergeCell ref="J4:K4"/>
    <mergeCell ref="L4:L5"/>
  </mergeCells>
  <printOptions/>
  <pageMargins left="0.75" right="0.75" top="0.73" bottom="0.51" header="0.5" footer="0.5"/>
  <pageSetup fitToHeight="1" fitToWidth="1" horizontalDpi="600" verticalDpi="600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D25" sqref="D25"/>
    </sheetView>
  </sheetViews>
  <sheetFormatPr defaultColWidth="9.00390625" defaultRowHeight="12.75" customHeight="1" zeroHeight="1"/>
  <cols>
    <col min="1" max="1" width="8.8515625" style="153" customWidth="1"/>
    <col min="2" max="2" width="47.28125" style="153" customWidth="1"/>
    <col min="3" max="3" width="19.00390625" style="151" customWidth="1"/>
    <col min="4" max="4" width="20.7109375" style="151" customWidth="1"/>
    <col min="5" max="5" width="16.28125" style="151" customWidth="1"/>
    <col min="6" max="7" width="14.57421875" style="152" customWidth="1"/>
    <col min="8" max="8" width="14.28125" style="152" customWidth="1"/>
    <col min="9" max="9" width="25.421875" style="153" customWidth="1"/>
    <col min="10" max="10" width="15.140625" style="153" customWidth="1"/>
    <col min="11" max="11" width="13.57421875" style="153" customWidth="1"/>
    <col min="12" max="12" width="16.7109375" style="153" customWidth="1"/>
    <col min="13" max="16384" width="9.00390625" style="153" customWidth="1"/>
  </cols>
  <sheetData>
    <row r="1" spans="1:8" ht="12.75">
      <c r="A1" s="157"/>
      <c r="B1" s="157"/>
      <c r="C1" s="158"/>
      <c r="D1" s="158"/>
      <c r="E1" s="158"/>
      <c r="F1" s="159"/>
      <c r="G1" s="159"/>
      <c r="H1" s="159"/>
    </row>
    <row r="2" ht="13.5" thickBot="1">
      <c r="B2" s="160"/>
    </row>
    <row r="3" spans="1:9" s="162" customFormat="1" ht="29.25" customHeight="1">
      <c r="A3" s="179" t="s">
        <v>159</v>
      </c>
      <c r="B3" s="333" t="s">
        <v>160</v>
      </c>
      <c r="C3" s="333"/>
      <c r="D3" s="333"/>
      <c r="E3" s="333"/>
      <c r="F3" s="333"/>
      <c r="G3" s="333"/>
      <c r="H3" s="333"/>
      <c r="I3" s="334"/>
    </row>
    <row r="4" spans="1:13" s="162" customFormat="1" ht="28.5" customHeight="1">
      <c r="A4" s="329" t="s">
        <v>42</v>
      </c>
      <c r="B4" s="331" t="s">
        <v>43</v>
      </c>
      <c r="C4" s="335" t="s">
        <v>141</v>
      </c>
      <c r="D4" s="337" t="s">
        <v>44</v>
      </c>
      <c r="E4" s="338" t="s">
        <v>138</v>
      </c>
      <c r="F4" s="339"/>
      <c r="G4" s="340" t="s">
        <v>139</v>
      </c>
      <c r="H4" s="340"/>
      <c r="I4" s="341" t="s">
        <v>140</v>
      </c>
      <c r="K4" s="328"/>
      <c r="L4" s="328"/>
      <c r="M4" s="166"/>
    </row>
    <row r="5" spans="1:13" s="162" customFormat="1" ht="111" customHeight="1" thickBot="1">
      <c r="A5" s="330"/>
      <c r="B5" s="332"/>
      <c r="C5" s="336"/>
      <c r="D5" s="337"/>
      <c r="E5" s="174" t="s">
        <v>146</v>
      </c>
      <c r="F5" s="173" t="s">
        <v>147</v>
      </c>
      <c r="G5" s="175" t="s">
        <v>148</v>
      </c>
      <c r="H5" s="173" t="s">
        <v>161</v>
      </c>
      <c r="I5" s="342"/>
      <c r="M5" s="166"/>
    </row>
    <row r="6" spans="1:9" ht="15.75">
      <c r="A6" s="194"/>
      <c r="B6" s="195"/>
      <c r="C6" s="188"/>
      <c r="D6" s="183"/>
      <c r="E6" s="183"/>
      <c r="F6" s="184"/>
      <c r="G6" s="184"/>
      <c r="H6" s="184"/>
      <c r="I6" s="185"/>
    </row>
    <row r="7" spans="1:9" ht="18.75" customHeight="1">
      <c r="A7" s="198">
        <v>1</v>
      </c>
      <c r="B7" s="197" t="s">
        <v>169</v>
      </c>
      <c r="C7" s="190">
        <v>7623040</v>
      </c>
      <c r="D7" s="181">
        <f>C7/159927586*100</f>
        <v>4.766557284244883</v>
      </c>
      <c r="E7" s="182">
        <v>0</v>
      </c>
      <c r="F7" s="182">
        <v>0</v>
      </c>
      <c r="G7" s="182">
        <v>0</v>
      </c>
      <c r="H7" s="182">
        <v>0</v>
      </c>
      <c r="I7" s="206">
        <v>0</v>
      </c>
    </row>
    <row r="8" spans="1:9" ht="18.75" customHeight="1">
      <c r="A8" s="198">
        <v>2</v>
      </c>
      <c r="B8" s="199" t="s">
        <v>167</v>
      </c>
      <c r="C8" s="189">
        <v>5461635</v>
      </c>
      <c r="D8" s="181">
        <f>C8/159927586*100</f>
        <v>3.4150674918584714</v>
      </c>
      <c r="E8" s="182">
        <v>0</v>
      </c>
      <c r="F8" s="182">
        <v>0</v>
      </c>
      <c r="G8" s="182">
        <v>0</v>
      </c>
      <c r="H8" s="182">
        <v>0</v>
      </c>
      <c r="I8" s="206">
        <v>0</v>
      </c>
    </row>
    <row r="9" spans="1:9" ht="18.75" customHeight="1">
      <c r="A9" s="196">
        <v>3</v>
      </c>
      <c r="B9" s="199" t="s">
        <v>168</v>
      </c>
      <c r="C9" s="189">
        <v>4465160</v>
      </c>
      <c r="D9" s="181">
        <f>C9/159927586*100</f>
        <v>2.791988619149169</v>
      </c>
      <c r="E9" s="182">
        <v>0</v>
      </c>
      <c r="F9" s="182">
        <v>0</v>
      </c>
      <c r="G9" s="182">
        <v>0</v>
      </c>
      <c r="H9" s="182">
        <v>0</v>
      </c>
      <c r="I9" s="206">
        <v>0</v>
      </c>
    </row>
    <row r="10" spans="1:9" ht="18.75" customHeight="1">
      <c r="A10" s="198">
        <v>4</v>
      </c>
      <c r="B10" s="197" t="s">
        <v>217</v>
      </c>
      <c r="C10" s="190">
        <v>2737407</v>
      </c>
      <c r="D10" s="181">
        <f>C10/159927586*100</f>
        <v>1.7116540482265519</v>
      </c>
      <c r="E10" s="182">
        <v>0</v>
      </c>
      <c r="F10" s="182">
        <v>0</v>
      </c>
      <c r="G10" s="182">
        <v>0</v>
      </c>
      <c r="H10" s="182">
        <v>0</v>
      </c>
      <c r="I10" s="206">
        <v>0</v>
      </c>
    </row>
    <row r="11" spans="1:9" ht="15" customHeight="1">
      <c r="A11" s="196">
        <v>5</v>
      </c>
      <c r="B11" s="199" t="s">
        <v>170</v>
      </c>
      <c r="C11" s="190">
        <v>2264000</v>
      </c>
      <c r="D11" s="181">
        <f>C11/159927586*100</f>
        <v>1.4156407012858931</v>
      </c>
      <c r="E11" s="182">
        <v>0</v>
      </c>
      <c r="F11" s="182">
        <v>0</v>
      </c>
      <c r="G11" s="182">
        <v>0</v>
      </c>
      <c r="H11" s="182">
        <v>0</v>
      </c>
      <c r="I11" s="206">
        <v>0</v>
      </c>
    </row>
    <row r="12" spans="1:9" ht="16.5" thickBot="1">
      <c r="A12" s="200"/>
      <c r="B12" s="201"/>
      <c r="C12" s="191"/>
      <c r="D12" s="186"/>
      <c r="E12" s="187"/>
      <c r="F12" s="187"/>
      <c r="G12" s="187"/>
      <c r="H12" s="187"/>
      <c r="I12" s="207">
        <v>0</v>
      </c>
    </row>
    <row r="13" spans="1:9" ht="16.5" thickBot="1">
      <c r="A13" s="326" t="s">
        <v>45</v>
      </c>
      <c r="B13" s="327"/>
      <c r="C13" s="176">
        <f>SUM(C7:C11)</f>
        <v>22551242</v>
      </c>
      <c r="D13" s="177">
        <f>+C13/159927586*100</f>
        <v>14.100908144764968</v>
      </c>
      <c r="E13" s="180">
        <v>0</v>
      </c>
      <c r="F13" s="180">
        <v>0</v>
      </c>
      <c r="G13" s="180">
        <v>0</v>
      </c>
      <c r="H13" s="180">
        <v>0</v>
      </c>
      <c r="I13" s="208">
        <v>0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sheetProtection/>
  <mergeCells count="10">
    <mergeCell ref="A13:B13"/>
    <mergeCell ref="K4:L4"/>
    <mergeCell ref="A4:A5"/>
    <mergeCell ref="B4:B5"/>
    <mergeCell ref="B3:I3"/>
    <mergeCell ref="C4:C5"/>
    <mergeCell ref="D4:D5"/>
    <mergeCell ref="E4:F4"/>
    <mergeCell ref="G4:H4"/>
    <mergeCell ref="I4:I5"/>
  </mergeCells>
  <conditionalFormatting sqref="D3:D4 D7:D12">
    <cfRule type="cellIs" priority="1" dxfId="0" operator="lessThan" stopIfTrue="1">
      <formula>1</formula>
    </cfRule>
  </conditionalFormatting>
  <printOptions/>
  <pageMargins left="0.17" right="0.16" top="1" bottom="1" header="0.5" footer="0.5"/>
  <pageSetup fitToHeight="1" fitToWidth="1" horizontalDpi="600" verticalDpi="600" orientation="portrait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view="pageBreakPreview" zoomScale="60" zoomScalePageLayoutView="0" workbookViewId="0" topLeftCell="A1">
      <selection activeCell="I18" sqref="I18"/>
    </sheetView>
  </sheetViews>
  <sheetFormatPr defaultColWidth="9.00390625" defaultRowHeight="12.75" customHeight="1" zeroHeight="1"/>
  <cols>
    <col min="1" max="1" width="12.140625" style="153" customWidth="1"/>
    <col min="2" max="2" width="39.140625" style="153" customWidth="1"/>
    <col min="3" max="3" width="19.00390625" style="151" customWidth="1"/>
    <col min="4" max="4" width="20.7109375" style="151" customWidth="1"/>
    <col min="5" max="5" width="16.28125" style="151" customWidth="1"/>
    <col min="6" max="6" width="14.57421875" style="152" customWidth="1"/>
    <col min="7" max="7" width="15.28125" style="152" customWidth="1"/>
    <col min="8" max="8" width="17.57421875" style="152" customWidth="1"/>
    <col min="9" max="9" width="25.421875" style="153" customWidth="1"/>
    <col min="10" max="10" width="15.140625" style="153" customWidth="1"/>
    <col min="11" max="11" width="13.57421875" style="153" customWidth="1"/>
    <col min="12" max="12" width="16.7109375" style="153" customWidth="1"/>
    <col min="13" max="16384" width="9.00390625" style="153" customWidth="1"/>
  </cols>
  <sheetData>
    <row r="1" spans="1:8" ht="12.75">
      <c r="A1" s="157"/>
      <c r="B1" s="157"/>
      <c r="C1" s="158"/>
      <c r="D1" s="158"/>
      <c r="E1" s="158"/>
      <c r="F1" s="159"/>
      <c r="G1" s="159"/>
      <c r="H1" s="159"/>
    </row>
    <row r="2" ht="12.75">
      <c r="B2" s="160"/>
    </row>
    <row r="3" spans="1:9" ht="15" customHeight="1">
      <c r="A3" s="168"/>
      <c r="B3" s="168"/>
      <c r="C3" s="169"/>
      <c r="D3" s="170"/>
      <c r="E3" s="170"/>
      <c r="I3" s="171"/>
    </row>
    <row r="4" spans="1:9" s="162" customFormat="1" ht="49.5" customHeight="1">
      <c r="A4" s="161" t="s">
        <v>162</v>
      </c>
      <c r="B4" s="344" t="s">
        <v>163</v>
      </c>
      <c r="C4" s="344"/>
      <c r="D4" s="344"/>
      <c r="E4" s="344"/>
      <c r="F4" s="344"/>
      <c r="G4" s="344"/>
      <c r="H4" s="344"/>
      <c r="I4" s="344"/>
    </row>
    <row r="5" spans="1:13" s="162" customFormat="1" ht="28.5" customHeight="1">
      <c r="A5" s="331" t="s">
        <v>42</v>
      </c>
      <c r="B5" s="331" t="s">
        <v>164</v>
      </c>
      <c r="C5" s="331" t="s">
        <v>165</v>
      </c>
      <c r="D5" s="331" t="s">
        <v>44</v>
      </c>
      <c r="E5" s="345" t="s">
        <v>138</v>
      </c>
      <c r="F5" s="345"/>
      <c r="G5" s="346" t="s">
        <v>139</v>
      </c>
      <c r="H5" s="346"/>
      <c r="I5" s="346" t="s">
        <v>140</v>
      </c>
      <c r="K5" s="328"/>
      <c r="L5" s="328"/>
      <c r="M5" s="166"/>
    </row>
    <row r="6" spans="1:13" s="162" customFormat="1" ht="141" customHeight="1">
      <c r="A6" s="331"/>
      <c r="B6" s="331"/>
      <c r="C6" s="331"/>
      <c r="D6" s="331"/>
      <c r="E6" s="154" t="s">
        <v>166</v>
      </c>
      <c r="F6" s="163" t="s">
        <v>147</v>
      </c>
      <c r="G6" s="154" t="s">
        <v>148</v>
      </c>
      <c r="H6" s="163" t="s">
        <v>161</v>
      </c>
      <c r="I6" s="346"/>
      <c r="M6" s="166"/>
    </row>
    <row r="7" spans="1:9" s="162" customFormat="1" ht="15" customHeight="1">
      <c r="A7" s="155"/>
      <c r="B7" s="165"/>
      <c r="C7" s="167"/>
      <c r="D7" s="156"/>
      <c r="E7" s="172"/>
      <c r="F7" s="172"/>
      <c r="G7" s="172"/>
      <c r="H7" s="172"/>
      <c r="I7" s="164"/>
    </row>
    <row r="8" spans="1:9" s="162" customFormat="1" ht="15" customHeight="1">
      <c r="A8" s="196"/>
      <c r="B8" s="210" t="s">
        <v>211</v>
      </c>
      <c r="C8" s="209" t="s">
        <v>211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206">
        <v>0</v>
      </c>
    </row>
    <row r="9" spans="1:9" s="162" customFormat="1" ht="15" customHeight="1">
      <c r="A9" s="192"/>
      <c r="B9" s="193"/>
      <c r="C9" s="202"/>
      <c r="D9" s="178"/>
      <c r="E9" s="203"/>
      <c r="F9" s="203"/>
      <c r="G9" s="203"/>
      <c r="H9" s="203"/>
      <c r="I9" s="204"/>
    </row>
    <row r="10" spans="1:9" s="162" customFormat="1" ht="15" customHeight="1">
      <c r="A10" s="343" t="s">
        <v>45</v>
      </c>
      <c r="B10" s="343"/>
      <c r="C10" s="167"/>
      <c r="D10" s="163">
        <v>0</v>
      </c>
      <c r="E10" s="172">
        <v>0</v>
      </c>
      <c r="F10" s="172">
        <v>0</v>
      </c>
      <c r="G10" s="172">
        <v>0</v>
      </c>
      <c r="H10" s="172">
        <v>0</v>
      </c>
      <c r="I10" s="205">
        <v>0</v>
      </c>
    </row>
    <row r="11" spans="1:9" ht="15" customHeight="1">
      <c r="A11" s="168"/>
      <c r="B11" s="168"/>
      <c r="C11" s="169"/>
      <c r="D11" s="170"/>
      <c r="E11" s="170"/>
      <c r="I11" s="171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sheetProtection/>
  <mergeCells count="10">
    <mergeCell ref="K5:L5"/>
    <mergeCell ref="A10:B10"/>
    <mergeCell ref="B4:I4"/>
    <mergeCell ref="A5:A6"/>
    <mergeCell ref="B5:B6"/>
    <mergeCell ref="C5:C6"/>
    <mergeCell ref="D5:D6"/>
    <mergeCell ref="E5:F5"/>
    <mergeCell ref="G5:H5"/>
    <mergeCell ref="I5:I6"/>
  </mergeCells>
  <conditionalFormatting sqref="D9">
    <cfRule type="cellIs" priority="1" dxfId="0" operator="lessThan" stopIfTrue="1">
      <formula>1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E3" sqref="E3"/>
    </sheetView>
  </sheetViews>
  <sheetFormatPr defaultColWidth="0" defaultRowHeight="12.75" zeroHeight="1"/>
  <cols>
    <col min="1" max="1" width="9.140625" style="10" customWidth="1"/>
    <col min="2" max="2" width="51.140625" style="8" customWidth="1"/>
    <col min="3" max="4" width="28.7109375" style="8" customWidth="1"/>
    <col min="5" max="5" width="29.7109375" style="8" customWidth="1"/>
    <col min="6" max="16384" width="0" style="8" hidden="1" customWidth="1"/>
  </cols>
  <sheetData>
    <row r="1" spans="1:5" ht="15.75">
      <c r="A1" s="9" t="s">
        <v>47</v>
      </c>
      <c r="B1" s="349" t="s">
        <v>48</v>
      </c>
      <c r="C1" s="349"/>
      <c r="D1" s="349"/>
      <c r="E1" s="349"/>
    </row>
    <row r="2" ht="16.5" thickBot="1"/>
    <row r="3" spans="1:5" ht="91.5" customHeight="1" thickBot="1">
      <c r="A3" s="16" t="s">
        <v>42</v>
      </c>
      <c r="B3" s="17" t="s">
        <v>43</v>
      </c>
      <c r="C3" s="34" t="s">
        <v>49</v>
      </c>
      <c r="D3" s="271" t="s">
        <v>50</v>
      </c>
      <c r="E3" s="273" t="s">
        <v>220</v>
      </c>
    </row>
    <row r="4" spans="1:5" ht="16.5" thickBot="1">
      <c r="A4" s="37">
        <v>1</v>
      </c>
      <c r="B4" s="38" t="s">
        <v>85</v>
      </c>
      <c r="C4" s="36" t="s">
        <v>85</v>
      </c>
      <c r="D4" s="272" t="s">
        <v>221</v>
      </c>
      <c r="E4" s="274" t="s">
        <v>221</v>
      </c>
    </row>
    <row r="5" spans="1:5" ht="16.5" thickBot="1">
      <c r="A5" s="347" t="s">
        <v>45</v>
      </c>
      <c r="B5" s="348"/>
      <c r="C5" s="35">
        <f>SUM(C4:C4)</f>
        <v>0</v>
      </c>
      <c r="D5" s="55">
        <v>0</v>
      </c>
      <c r="E5" s="275"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</sheetData>
  <sheetProtection/>
  <mergeCells count="2">
    <mergeCell ref="A5:B5"/>
    <mergeCell ref="B1:E1"/>
  </mergeCells>
  <printOptions/>
  <pageMargins left="0.17" right="0.18" top="1" bottom="1" header="0.5" footer="0.5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E16" sqref="E16"/>
    </sheetView>
  </sheetViews>
  <sheetFormatPr defaultColWidth="0" defaultRowHeight="12.75" zeroHeight="1"/>
  <cols>
    <col min="1" max="1" width="9.140625" style="10" customWidth="1"/>
    <col min="2" max="2" width="25.8515625" style="8" bestFit="1" customWidth="1"/>
    <col min="3" max="3" width="19.00390625" style="8" bestFit="1" customWidth="1"/>
    <col min="4" max="4" width="24.28125" style="8" bestFit="1" customWidth="1"/>
    <col min="5" max="5" width="37.421875" style="8" customWidth="1"/>
    <col min="6" max="16384" width="0" style="8" hidden="1" customWidth="1"/>
  </cols>
  <sheetData>
    <row r="1" spans="1:5" ht="15.75">
      <c r="A1" s="9" t="s">
        <v>51</v>
      </c>
      <c r="B1" s="349" t="s">
        <v>52</v>
      </c>
      <c r="C1" s="349"/>
      <c r="D1" s="349"/>
      <c r="E1" s="349"/>
    </row>
    <row r="2" ht="16.5" thickBot="1"/>
    <row r="3" spans="1:5" ht="96.75" customHeight="1">
      <c r="A3" s="16" t="s">
        <v>42</v>
      </c>
      <c r="B3" s="20" t="s">
        <v>53</v>
      </c>
      <c r="C3" s="27" t="s">
        <v>56</v>
      </c>
      <c r="D3" s="31" t="s">
        <v>54</v>
      </c>
      <c r="E3" s="32" t="s">
        <v>55</v>
      </c>
    </row>
    <row r="4" spans="1:5" ht="15.75">
      <c r="A4" s="23">
        <v>1</v>
      </c>
      <c r="B4" s="12" t="s">
        <v>85</v>
      </c>
      <c r="C4" s="28" t="s">
        <v>85</v>
      </c>
      <c r="D4" s="23" t="s">
        <v>85</v>
      </c>
      <c r="E4" s="25" t="s">
        <v>85</v>
      </c>
    </row>
    <row r="5" spans="1:5" ht="15.75">
      <c r="A5" s="24"/>
      <c r="B5" s="2"/>
      <c r="C5" s="29"/>
      <c r="D5" s="24"/>
      <c r="E5" s="25"/>
    </row>
    <row r="6" spans="1:5" ht="16.5" thickBot="1">
      <c r="A6" s="347" t="s">
        <v>45</v>
      </c>
      <c r="B6" s="350"/>
      <c r="C6" s="30">
        <f>SUM(C4:C5)</f>
        <v>0</v>
      </c>
      <c r="D6" s="33">
        <f>SUM(D4:D5)</f>
        <v>0</v>
      </c>
      <c r="E6" s="26">
        <f>SUM(E4:E5)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A6:B6"/>
    <mergeCell ref="B1:E1"/>
  </mergeCells>
  <printOptions/>
  <pageMargins left="0.21" right="0.16" top="0.48" bottom="1" header="0.5" footer="0.5"/>
  <pageSetup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C13" sqref="C13"/>
    </sheetView>
  </sheetViews>
  <sheetFormatPr defaultColWidth="0" defaultRowHeight="12.75" zeroHeight="1"/>
  <cols>
    <col min="1" max="1" width="8.57421875" style="10" customWidth="1"/>
    <col min="2" max="2" width="14.421875" style="8" customWidth="1"/>
    <col min="3" max="3" width="17.8515625" style="8" customWidth="1"/>
    <col min="4" max="4" width="17.00390625" style="8" customWidth="1"/>
    <col min="5" max="5" width="31.7109375" style="8" customWidth="1"/>
    <col min="6" max="16384" width="0" style="8" hidden="1" customWidth="1"/>
  </cols>
  <sheetData>
    <row r="1" spans="1:5" ht="15.75">
      <c r="A1" s="9" t="s">
        <v>57</v>
      </c>
      <c r="B1" s="351" t="s">
        <v>58</v>
      </c>
      <c r="C1" s="351"/>
      <c r="D1" s="351"/>
      <c r="E1" s="351"/>
    </row>
    <row r="2" spans="2:5" ht="15.75">
      <c r="B2" s="351" t="s">
        <v>59</v>
      </c>
      <c r="C2" s="351"/>
      <c r="D2" s="351"/>
      <c r="E2" s="351"/>
    </row>
    <row r="3" ht="16.5" thickBot="1"/>
    <row r="4" spans="1:5" ht="64.5" thickBot="1">
      <c r="A4" s="19" t="s">
        <v>42</v>
      </c>
      <c r="B4" s="18" t="s">
        <v>60</v>
      </c>
      <c r="C4" s="18" t="s">
        <v>53</v>
      </c>
      <c r="D4" s="18" t="s">
        <v>61</v>
      </c>
      <c r="E4" s="18" t="s">
        <v>55</v>
      </c>
    </row>
    <row r="5" spans="1:5" ht="15.75">
      <c r="A5" s="13">
        <v>1</v>
      </c>
      <c r="B5" s="13" t="s">
        <v>85</v>
      </c>
      <c r="C5" s="13" t="s">
        <v>85</v>
      </c>
      <c r="D5" s="13" t="s">
        <v>85</v>
      </c>
      <c r="E5" s="4" t="s">
        <v>85</v>
      </c>
    </row>
    <row r="6" spans="1:5" ht="15.75">
      <c r="A6" s="3"/>
      <c r="B6" s="2"/>
      <c r="C6" s="3"/>
      <c r="D6" s="3"/>
      <c r="E6" s="4"/>
    </row>
    <row r="7" spans="1:5" ht="15.75">
      <c r="A7" s="21" t="s">
        <v>45</v>
      </c>
      <c r="B7" s="22"/>
      <c r="C7" s="14"/>
      <c r="D7" s="14">
        <f>SUM(D5:D6)</f>
        <v>0</v>
      </c>
      <c r="E7" s="15">
        <f>SUM(E5:E6)</f>
        <v>0</v>
      </c>
    </row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B1:E1"/>
    <mergeCell ref="B2:E2"/>
  </mergeCells>
  <conditionalFormatting sqref="E5:E6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Sanjeev Dhingra</cp:lastModifiedBy>
  <cp:lastPrinted>2013-01-25T13:52:08Z</cp:lastPrinted>
  <dcterms:created xsi:type="dcterms:W3CDTF">2006-04-20T04:05:11Z</dcterms:created>
  <dcterms:modified xsi:type="dcterms:W3CDTF">2013-01-29T03:20:02Z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